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IV\8IVb\"/>
    </mc:Choice>
  </mc:AlternateContent>
  <bookViews>
    <workbookView xWindow="0" yWindow="0" windowWidth="24000" windowHeight="10725"/>
  </bookViews>
  <sheets>
    <sheet name="MIR 2015 IJAS" sheetId="2" r:id="rId1"/>
    <sheet name="Hoja 1" sheetId="1" r:id="rId2"/>
  </sheets>
  <definedNames>
    <definedName name="_xlnm._FilterDatabase" localSheetId="0" hidden="1">'MIR 2015 IJAS'!$A$7:$BH$25</definedName>
    <definedName name="_xlnm.Print_Area" localSheetId="1">'Hoja 1'!$AC$8:$AF$25</definedName>
    <definedName name="_xlnm.Print_Area" localSheetId="0">'MIR 2015 IJAS'!$Z:$AK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5" i="2" l="1"/>
  <c r="BF25" i="2"/>
  <c r="BE25" i="2"/>
  <c r="BD25" i="2"/>
  <c r="BC25" i="2"/>
  <c r="BB25" i="2"/>
  <c r="BA25" i="2"/>
  <c r="AZ25" i="2"/>
  <c r="AY25" i="2"/>
  <c r="AX25" i="2"/>
  <c r="AW25" i="2"/>
  <c r="AV25" i="2"/>
  <c r="BH25" i="2" s="1"/>
  <c r="BI25" i="2" s="1"/>
  <c r="AV24" i="2"/>
  <c r="AW24" i="2"/>
  <c r="AX24" i="2" s="1"/>
  <c r="AY24" i="2" s="1"/>
  <c r="AZ24" i="2" s="1"/>
  <c r="BA24" i="2" s="1"/>
  <c r="BB24" i="2" s="1"/>
  <c r="BC24" i="2" s="1"/>
  <c r="BD24" i="2" s="1"/>
  <c r="BE24" i="2" s="1"/>
  <c r="BF24" i="2" s="1"/>
  <c r="BG24" i="2" s="1"/>
  <c r="AK24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BH23" i="2"/>
  <c r="BI23" i="2" s="1"/>
  <c r="BH22" i="2"/>
  <c r="BG21" i="2"/>
  <c r="BF21" i="2"/>
  <c r="BE21" i="2"/>
  <c r="BD21" i="2"/>
  <c r="BC21" i="2"/>
  <c r="BB21" i="2"/>
  <c r="BA21" i="2"/>
  <c r="AZ21" i="2"/>
  <c r="AY21" i="2"/>
  <c r="BH21" i="2"/>
  <c r="AX21" i="2"/>
  <c r="AW21" i="2"/>
  <c r="AV21" i="2"/>
  <c r="AV20" i="2"/>
  <c r="AW20" i="2" s="1"/>
  <c r="AX20" i="2" s="1"/>
  <c r="AY20" i="2" s="1"/>
  <c r="AZ20" i="2" s="1"/>
  <c r="BA20" i="2" s="1"/>
  <c r="BB20" i="2" s="1"/>
  <c r="BC20" i="2" s="1"/>
  <c r="BD20" i="2" s="1"/>
  <c r="BE20" i="2" s="1"/>
  <c r="BF20" i="2" s="1"/>
  <c r="BG20" i="2" s="1"/>
  <c r="BH20" i="2" s="1"/>
  <c r="BG19" i="2"/>
  <c r="BF19" i="2"/>
  <c r="BE19" i="2"/>
  <c r="BD19" i="2"/>
  <c r="BC19" i="2"/>
  <c r="BB19" i="2"/>
  <c r="BA19" i="2"/>
  <c r="AZ19" i="2"/>
  <c r="AY19" i="2"/>
  <c r="AX19" i="2"/>
  <c r="AW19" i="2"/>
  <c r="AV19" i="2"/>
  <c r="BH19" i="2" s="1"/>
  <c r="AV18" i="2"/>
  <c r="AW18" i="2" s="1"/>
  <c r="AX18" i="2" s="1"/>
  <c r="AY18" i="2" s="1"/>
  <c r="AZ18" i="2" s="1"/>
  <c r="BA18" i="2" s="1"/>
  <c r="BB18" i="2" s="1"/>
  <c r="BC18" i="2" s="1"/>
  <c r="BD18" i="2" s="1"/>
  <c r="BE18" i="2" s="1"/>
  <c r="BF18" i="2" s="1"/>
  <c r="BG18" i="2" s="1"/>
  <c r="BH18" i="2" s="1"/>
  <c r="BG17" i="2"/>
  <c r="BF17" i="2"/>
  <c r="BE17" i="2"/>
  <c r="BD17" i="2"/>
  <c r="BC17" i="2"/>
  <c r="BB17" i="2"/>
  <c r="BA17" i="2"/>
  <c r="AZ17" i="2"/>
  <c r="AY17" i="2"/>
  <c r="AX17" i="2"/>
  <c r="AW17" i="2"/>
  <c r="AV17" i="2"/>
  <c r="AK17" i="2"/>
  <c r="AV16" i="2"/>
  <c r="AW16" i="2" s="1"/>
  <c r="AX16" i="2" s="1"/>
  <c r="AY16" i="2" s="1"/>
  <c r="AZ16" i="2" s="1"/>
  <c r="BA16" i="2" s="1"/>
  <c r="BB16" i="2" s="1"/>
  <c r="BC16" i="2" s="1"/>
  <c r="BD16" i="2" s="1"/>
  <c r="BE16" i="2" s="1"/>
  <c r="BF16" i="2" s="1"/>
  <c r="BG16" i="2" s="1"/>
  <c r="BH16" i="2" s="1"/>
  <c r="AV15" i="2"/>
  <c r="AW15" i="2" s="1"/>
  <c r="AX15" i="2" s="1"/>
  <c r="AY15" i="2" s="1"/>
  <c r="AZ15" i="2" s="1"/>
  <c r="BA15" i="2" s="1"/>
  <c r="BB15" i="2" s="1"/>
  <c r="BC15" i="2" s="1"/>
  <c r="BD15" i="2" s="1"/>
  <c r="BE15" i="2" s="1"/>
  <c r="BF15" i="2" s="1"/>
  <c r="BG15" i="2" s="1"/>
  <c r="BH15" i="2" s="1"/>
  <c r="BG14" i="2"/>
  <c r="BF14" i="2"/>
  <c r="BE14" i="2"/>
  <c r="BD14" i="2"/>
  <c r="BC14" i="2"/>
  <c r="BB14" i="2"/>
  <c r="BA14" i="2"/>
  <c r="AZ14" i="2"/>
  <c r="AY14" i="2"/>
  <c r="AX14" i="2"/>
  <c r="AW14" i="2"/>
  <c r="BH14" i="2" s="1"/>
  <c r="AV14" i="2"/>
  <c r="BH13" i="2"/>
  <c r="AV12" i="2"/>
  <c r="AW12" i="2" s="1"/>
  <c r="AX12" i="2" s="1"/>
  <c r="AY12" i="2" s="1"/>
  <c r="AZ12" i="2" s="1"/>
  <c r="BA12" i="2" s="1"/>
  <c r="BB12" i="2" s="1"/>
  <c r="BC12" i="2" s="1"/>
  <c r="BD12" i="2" s="1"/>
  <c r="BE12" i="2" s="1"/>
  <c r="BF12" i="2" s="1"/>
  <c r="BG12" i="2" s="1"/>
  <c r="BH12" i="2" s="1"/>
  <c r="BH11" i="2"/>
  <c r="BH10" i="2"/>
  <c r="BH9" i="2"/>
  <c r="BH8" i="2"/>
  <c r="BB24" i="1"/>
  <c r="BA24" i="1"/>
  <c r="AZ24" i="1"/>
  <c r="AY24" i="1"/>
  <c r="AX24" i="1"/>
  <c r="AW24" i="1"/>
  <c r="AV24" i="1"/>
  <c r="AU24" i="1"/>
  <c r="AT24" i="1"/>
  <c r="AS24" i="1"/>
  <c r="AR24" i="1"/>
  <c r="AQ24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BC22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BC13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C11" i="1"/>
  <c r="BC9" i="1"/>
  <c r="BC8" i="1"/>
  <c r="BC10" i="1"/>
  <c r="BC19" i="1"/>
  <c r="BC23" i="1"/>
  <c r="BC14" i="1"/>
  <c r="BC24" i="1"/>
  <c r="BC21" i="1"/>
  <c r="AF25" i="1"/>
  <c r="AF16" i="1"/>
</calcChain>
</file>

<file path=xl/sharedStrings.xml><?xml version="1.0" encoding="utf-8"?>
<sst xmlns="http://schemas.openxmlformats.org/spreadsheetml/2006/main" count="1001" uniqueCount="211">
  <si>
    <t>Otras Entidades Paraestatales y Organismos</t>
  </si>
  <si>
    <t>Secretaría de Desarrollo e Integración Social</t>
  </si>
  <si>
    <t>Instituto Jalisciense de Asistencia Social</t>
  </si>
  <si>
    <t>Desarrollo Social</t>
  </si>
  <si>
    <t>Protección Social</t>
  </si>
  <si>
    <t>Edad Avanzada</t>
  </si>
  <si>
    <t>Otros Grupos Vulnerables</t>
  </si>
  <si>
    <t>E</t>
  </si>
  <si>
    <t>Dependencias Directas IJAS</t>
  </si>
  <si>
    <t>Instalaciones del Instituto mejoradas.</t>
  </si>
  <si>
    <t>Componente</t>
  </si>
  <si>
    <t>Avance de obra</t>
  </si>
  <si>
    <t>Se pueden tramitar los permisos para ejecutar la obra</t>
  </si>
  <si>
    <t>Expedientes internos</t>
  </si>
  <si>
    <t>Estatal</t>
  </si>
  <si>
    <t/>
  </si>
  <si>
    <t>Fin</t>
  </si>
  <si>
    <t>Contribuir a mejorar la prestación de los servicios asistenciales directos mediante la mejora de las instalaciones del Instituto.</t>
  </si>
  <si>
    <t>Existen las condiciones para realizar las mejoras</t>
  </si>
  <si>
    <t>Propósito</t>
  </si>
  <si>
    <t>Usuarios de los servicios asistenciales directos reciben atención en instalaciones en optimas condiciones.</t>
  </si>
  <si>
    <t>Indicadores de avance de obra</t>
  </si>
  <si>
    <t>La Secretaría de Infraestructura y Obra Publica cuenta con personal capacitado para realizar las actividades de supervisión adecuada.</t>
  </si>
  <si>
    <t>Actividad</t>
  </si>
  <si>
    <t>Seguimiento a los proyectos de mejora de instalaciones</t>
  </si>
  <si>
    <t>Existe personal capacitado para desarrollo de sus funciones</t>
  </si>
  <si>
    <t>Instituciones de Asistencia Social Privada apoyadas promovidas, coordinadas y supervisadas.</t>
  </si>
  <si>
    <t>Capacitación de Instituciones de Asistencia Social Privada.</t>
  </si>
  <si>
    <t>Constancias emitidas de la capacitación</t>
  </si>
  <si>
    <t>Instituciones con disposición para profesionalizarse</t>
  </si>
  <si>
    <t>Aplicación de recursos a las Asociaciones Civiles con insumos para que puedan desarrollar su trabajo de manera eficaz y eficiente</t>
  </si>
  <si>
    <t>Transferencias y/o cheques expedidos a las Instituciones de Asistencia Social Privada.</t>
  </si>
  <si>
    <t>Instituciones de Asistencia Social Privada que están en el proceso de ser sustentables económicamente</t>
  </si>
  <si>
    <t>Asesorías integrales en mataría legal, administrativa, contable, fiscal, entre otras, a Instituciones de Asistencia Social Privada</t>
  </si>
  <si>
    <t>Expedientes electrónicos y documentales</t>
  </si>
  <si>
    <t>Personal capacitado para desarrollo de sus funciones</t>
  </si>
  <si>
    <t>Canalización de donativos en efectivo y especie a Instituciones de Asistencia Social Privada</t>
  </si>
  <si>
    <t>Gente con disposición para el apoyo de causas filantrópicas</t>
  </si>
  <si>
    <t>Atención integral a personas con problemáticas especificas.</t>
  </si>
  <si>
    <t>Indicadores de avance de gestión</t>
  </si>
  <si>
    <t>Se cuentan con los recursos mínimos necesarios para prestar los servicios</t>
  </si>
  <si>
    <t>Contribuir a mejorar la calidad de vida de la ciudadanía mediante la prestación de servicios asistenciales de las Dependencias del Instituto.</t>
  </si>
  <si>
    <t>Reportes mensuales de las Dependencias</t>
  </si>
  <si>
    <t>Existen las condiciones para realizar las actividades necesarias</t>
  </si>
  <si>
    <t>Los usuarios de los servicios asistenciales directos reciben atención integral con servicios con calidad, calidez y eficiencia.</t>
  </si>
  <si>
    <t>Expedientes personales</t>
  </si>
  <si>
    <t>La oferta de servicios se realiza con personal capacitado para el desarrollo de sus actividades.</t>
  </si>
  <si>
    <t>Prestación de servicios funerarios.</t>
  </si>
  <si>
    <t>Reporte de avance de gestión</t>
  </si>
  <si>
    <t>Atención integral a personas de la tercera edad. La incluye alimentación, cuidaddos medico-geriatricos, recreación, cuidados especiales, entre otras actividades.</t>
  </si>
  <si>
    <t>Prestación de Terapias individuales y/o grupales, que mejoran  la calidad de vida de las familias.</t>
  </si>
  <si>
    <t>Seguimiento al desarrollo de capacidades de autocuidado de los usuarios de la Unidad Asistencial Para Indigentes.</t>
  </si>
  <si>
    <t>Expediente único registro de escala de Barthel</t>
  </si>
  <si>
    <t>Contribuir a mejorar los servicios asistenciales que prestan las Instituciones de Asistencia Privada, mediante la profesionalización, desarrollo y apoyos directos .</t>
  </si>
  <si>
    <t>Expedientes</t>
  </si>
  <si>
    <t>Capacitaciones, asesorías y gestorías a Instituciones de Asistencia Social Privada entregadas.</t>
  </si>
  <si>
    <t>Se cuenta con los recursos financieros, humanos y materiales mínimos necesarios.</t>
  </si>
  <si>
    <t>Las Instituciones de Asistencia Social Privada fortalecen sus capacidades operativas.</t>
  </si>
  <si>
    <t>Promover, coordinar, apoyar y supervisar a las Instituciones de Asistencia Social Privada</t>
  </si>
  <si>
    <t>Existen buenas relaciones institucionales</t>
  </si>
  <si>
    <t>Porcentaje de avance en las mejoras a las instalaciones del Instituto.</t>
  </si>
  <si>
    <t>(Avance en el mantenimiento de las instalaciones / Avance proyectado en el mantenimiento de las instalaciones )*100</t>
  </si>
  <si>
    <t>Mantenimiento</t>
  </si>
  <si>
    <t>Número de instalaciones institucionales mejoradas</t>
  </si>
  <si>
    <t>(Instalacion con mantenimiento correctivo y preventivo  a bienes inmuebles ejecutado X + Instalacion con mantenimiento correctivo y preventivo  a bienes inmuebles ejecutado N)</t>
  </si>
  <si>
    <t>Instalación</t>
  </si>
  <si>
    <t>Porcentaje de usuarios que reciben servicios asistenciales en instalaciones optimizadas</t>
  </si>
  <si>
    <t>(Número de usuarios que reciben servicios asistenciales en instalaciones optimizadas / Número total de usuarios que reciben servicios asistenciales)*100</t>
  </si>
  <si>
    <t>Usuario</t>
  </si>
  <si>
    <t>Pocentaje de supervisiones a aproyectos de mejora realizadas</t>
  </si>
  <si>
    <t>(Número de supervisiones a proyectos de mejora realizadas / Número de supervisiones a proyectos planeadas)*100</t>
  </si>
  <si>
    <t>Supervisión</t>
  </si>
  <si>
    <t>Porcentaje de asociaciones capacitadas.</t>
  </si>
  <si>
    <t>(Numero de asociaciones capacitadas/Número de asociciaciones programadas para capacitación)*100</t>
  </si>
  <si>
    <t>Asociación</t>
  </si>
  <si>
    <t>Número de asociaciones apoyadas con recursos financieros para el desarrollo de sus actividades</t>
  </si>
  <si>
    <t>(Asociacion apoyada con recursos financieros para el desarrollo de sus actividades X + Asociacion apoyada con recursos financieros para el desarrollo de sus actividades N)</t>
  </si>
  <si>
    <t>Número de asociaciones asesoradas para el cumplimiento de su objeto social</t>
  </si>
  <si>
    <t>(Asociacion asesorada para el cumplimiento de su objeto social X + Asociacion asesorada para el cumplimiento de su objeto social N)</t>
  </si>
  <si>
    <t>Porcentaje de donativos en efectivo canalizados a la Instituciones de Asistencia Social Privada</t>
  </si>
  <si>
    <t>(Total de donativos en efectivo canalizados a la Instituciones de Asistencia Social Privada / Total de donativos en efectivo proyectados de canalizar a la Instituciones de Asistencia Social Privada)*100</t>
  </si>
  <si>
    <t>Donativo</t>
  </si>
  <si>
    <t>Porcentaje de avance en los servicios asistenciales prestados a personas con problemáticas especificas.</t>
  </si>
  <si>
    <t>(Número de servicios asistenciales prestados a personas con problemáticas especificas / Número de servicios asistenciales programados a personas con problemáticas especificas)*100</t>
  </si>
  <si>
    <t>Servicio Asistencial</t>
  </si>
  <si>
    <t>Número de servicios asistenciales prestados a la ciudadanía.</t>
  </si>
  <si>
    <t>(Persona apoyada con servicios asistenciales X + Persona apoyada con servicios asistenciales N)</t>
  </si>
  <si>
    <t>Persona</t>
  </si>
  <si>
    <t>Porcentaje de avance en los servicios prestados en las Dependencias Directas del IJAS</t>
  </si>
  <si>
    <t>(Servicios prestados en las Dependencias Directas del IJAS / Servicios programados en las Dependencias Directas del IJAS)*100</t>
  </si>
  <si>
    <t>Servicio</t>
  </si>
  <si>
    <t>Número de familias beneficiadas con apoyos funerarios asistenciales.</t>
  </si>
  <si>
    <t>(Familia beneficiada con apoyo funerario asistencial X + Familia beneficiada con apoyo funerario asistencial N)</t>
  </si>
  <si>
    <t>Familia</t>
  </si>
  <si>
    <t>Porcentaje de adultos mayores atendidos permanentemente en Asilos.</t>
  </si>
  <si>
    <t>(Numero de adultos mayores atendidos permanenetemente en Asilos/ Número de adultos mayores programados para atención permanente)*100</t>
  </si>
  <si>
    <t>Adulto Mayor</t>
  </si>
  <si>
    <t>Número de  personas atendidas con Terapias</t>
  </si>
  <si>
    <t>(Persona atendida con Terapias X + Persona atendida con Terapias N)</t>
  </si>
  <si>
    <t>Número de personas atendidas integralmente intra y extra muros en la Unidad Asistencial Para Indigentes.</t>
  </si>
  <si>
    <t>(Persona en situación de calle atendida integralmente X + Persona en situación de calle atendida integralmente N)</t>
  </si>
  <si>
    <t>Número de gestiones operativo administrativas realizadas.</t>
  </si>
  <si>
    <t>(Actividad administrativa que soporta las actividades de las áreas asistenciales ejecutada X + Actividad administrativa que soporta las actividades de las áreas asistenciales ejecutada N)</t>
  </si>
  <si>
    <t>Porentaje de Capacitaciones, asesorías y gestorías a Instituciones de Asistencia Social Privada entregadas exitosamente.</t>
  </si>
  <si>
    <t>(Número de apacitaciones, asesorías y/o gestoría a Institucion de Asistencia Social Privada entegada exitosamente / Un número de capacitaciones, asesorías y/o gestoría a Institucion de Asistencia Social Privada programadas)*100</t>
  </si>
  <si>
    <t>Capacitación - Asesoría - Gestoría</t>
  </si>
  <si>
    <t>Número de asociaciones que fortalecieron sus capacidades operativas</t>
  </si>
  <si>
    <t>(Asociacion civil privada con capacidad operativa fortalecida a través de la promoción, coordinación y supervisión de los servicios asistenciales que ofrece, X + Asociacion civil privada con capacidad operativa fortalecida a través de la promoción, coordinación y supervisión de los servicios asistenciales que ofrece, N)</t>
  </si>
  <si>
    <r>
      <t>Matriz de Indicadores para Resultados</t>
    </r>
    <r>
      <rPr>
        <b/>
        <sz val="20"/>
        <color rgb="FFC00000"/>
        <rFont val="Georgia"/>
        <family val="1"/>
      </rPr>
      <t xml:space="preserve"> 2015</t>
    </r>
  </si>
  <si>
    <t>DIRECCIÓN DE PROGRAMACIÓN</t>
  </si>
  <si>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</si>
  <si>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</si>
  <si>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</si>
  <si>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</si>
  <si>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</si>
  <si>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</si>
  <si>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</si>
  <si>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</si>
  <si>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</si>
  <si>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Clave_FI</t>
  </si>
  <si>
    <t>FI</t>
  </si>
  <si>
    <t>Clave_F</t>
  </si>
  <si>
    <t>F</t>
  </si>
  <si>
    <t>Clave_SF</t>
  </si>
  <si>
    <t>SF</t>
  </si>
  <si>
    <t>Clave_D</t>
  </si>
  <si>
    <t>Clave_AR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</si>
  <si>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</si>
  <si>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</si>
  <si>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</si>
  <si>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</si>
  <si>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</si>
  <si>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</si>
  <si>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</si>
  <si>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</si>
  <si>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</si>
  <si>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</si>
  <si>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</si>
  <si>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</si>
  <si>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Formula</t>
  </si>
  <si>
    <t>Unidad_med</t>
  </si>
  <si>
    <t>Meta 2015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</si>
  <si>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</si>
  <si>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</si>
  <si>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</si>
  <si>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</si>
  <si>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</si>
  <si>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</si>
  <si>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</si>
  <si>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</si>
  <si>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</si>
  <si>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</si>
  <si>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</si>
  <si>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</si>
  <si>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</si>
  <si>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</si>
  <si>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</si>
  <si>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</si>
  <si>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</si>
  <si>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</si>
  <si>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</si>
  <si>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</si>
  <si>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</si>
  <si>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</si>
  <si>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</t>
  </si>
  <si>
    <t>P</t>
  </si>
  <si>
    <t>Anual</t>
  </si>
  <si>
    <t>Ascendente</t>
  </si>
  <si>
    <t>N</t>
  </si>
  <si>
    <t>Mensual</t>
  </si>
  <si>
    <t>Programado</t>
  </si>
  <si>
    <t>Porcentaje de avance para la semaforización del indicador</t>
  </si>
  <si>
    <t>Referencia para la medición del Indicador</t>
  </si>
  <si>
    <t>Matriz de Indicadores para Resultados (MIR´s)</t>
  </si>
  <si>
    <t>Clasificación Funcional-Programática</t>
  </si>
  <si>
    <t>Clasificación Administrativa</t>
  </si>
  <si>
    <t>Identificador</t>
  </si>
  <si>
    <r>
      <t>Matriz de Indicadores para Resultados</t>
    </r>
    <r>
      <rPr>
        <b/>
        <sz val="40"/>
        <color rgb="FFC00000"/>
        <rFont val="Georgia"/>
        <family val="1"/>
      </rPr>
      <t xml:space="preserve"> 2015</t>
    </r>
  </si>
  <si>
    <t>D</t>
  </si>
  <si>
    <t>Clave_TS</t>
  </si>
  <si>
    <t>TS</t>
  </si>
  <si>
    <t>AR</t>
  </si>
  <si>
    <t>Equidad de oportunidades</t>
  </si>
  <si>
    <t>Pobreza y cohesión social</t>
  </si>
  <si>
    <t>Prestación de Servicios Públicos</t>
  </si>
  <si>
    <t>Grupos prioritarios</t>
  </si>
  <si>
    <t>140 ac x capacitar</t>
  </si>
  <si>
    <t>Contribución PED</t>
  </si>
  <si>
    <t>OD17. Reducir la desigualdad y marginación social garantizando el ejercicio efectivo de los derechos sociales y priorizando el apoyo a la población en situación de pobreza.</t>
  </si>
  <si>
    <t>O1E4. Reforzar las acciones que ofrecen oportunidades de trabajo e ingreso en zonas urbanas para combatir la pobreza de estas zonas del estado.</t>
  </si>
  <si>
    <t>O3E4. Fomentar proyectos de economía solidaria entre la población en condiciones de pobreza.</t>
  </si>
  <si>
    <t>OD18. Promover una sociedad incluyente que garantice el respeto a la diversidad social y los derechos de las personas en situación de vulnerabilidad, así como fomentar el desarrollo de los pueblos indígenas respetando su identidad cultural.</t>
  </si>
  <si>
    <t>O1E2. Promover un programa para la prevención de embarazos en adolescentes.</t>
  </si>
  <si>
    <t>O1E3. Impulsar una cultura de igualdad de género enfocada al respeto y la seguridad de las mujeres.</t>
  </si>
  <si>
    <t>O1E6. Fortalecer los servicios de prevención y atención a víctimas de violencia de género.</t>
  </si>
  <si>
    <t>O1E7. Promover la mejora de los centros integrales de apoyo a la mujer y de las instituciones públicas de cuidado infantil que permitan a las madres jóvenes trabajar.</t>
  </si>
  <si>
    <t>O1E8. Promover acciones para disminuir la violencia contra las mujeres.</t>
  </si>
  <si>
    <t>O2E1. Ofrecer un esquema en el proceso de adopciones que consolide la seguridad y institucionalizada en albergues.</t>
  </si>
  <si>
    <t>O2E2. Ampliar la prevención y atención a menores trabajadores y en situación de calle.</t>
  </si>
  <si>
    <t>O3E3. Establecer programas de capacitación para el trabajo.</t>
  </si>
  <si>
    <t>O4E1. Asegurar un sistema de pensiones la población de adultos mayores.</t>
  </si>
  <si>
    <t>O4E2. Asegurar que los adultos mayores tengan una pensión alimentaria.</t>
  </si>
  <si>
    <t>O4E3. Elaborar un catálogo de programas y servicios de las políticas públicas dirigidas a la atención del adulto mayor.</t>
  </si>
  <si>
    <t>O4E4. Propiciar la creación de centros de desarrollo integral para el adulto mayor</t>
  </si>
  <si>
    <t>O4E6. Generar un programa de educación y de comunicación que propicie una cultura de la vejez.</t>
  </si>
  <si>
    <t>O4E8. Incrementar la cobertura con protección a los adultos mayores en desamparo.</t>
  </si>
  <si>
    <t>O4E9. Propiciar la creación de instancias de salud dirigidas a los adultos mayores.</t>
  </si>
  <si>
    <t>Nombre del programa</t>
  </si>
  <si>
    <t>Recursos asignados para el ejercicio anual 2015</t>
  </si>
  <si>
    <t>Transferencias internas otorgadas a entidades paraestatales no empresariales y no financieras para transferencia, asignaciones, subcidios y otras ayudas</t>
  </si>
  <si>
    <t>Resumen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</si>
</sst>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ahoma"/>
      <family val="2"/>
    </font>
    <font>
      <b/>
      <sz val="20"/>
      <color rgb="FFC00000"/>
      <name val="Georgia"/>
      <family val="1"/>
    </font>
    <font>
      <sz val="20"/>
      <name val="Arial"/>
      <family val="2"/>
    </font>
    <font>
      <b/>
      <sz val="11"/>
      <name val="Tahoma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40"/>
      <name val="Tahoma"/>
      <family val="2"/>
    </font>
    <font>
      <b/>
      <sz val="40"/>
      <color rgb="FFC00000"/>
      <name val="Georgia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theme="4"/>
      </patternFill>
    </fill>
    <fill>
      <patternFill patternType="solid">
        <fgColor theme="1" tint="0.499984740745262"/>
        <bgColor theme="8"/>
      </patternFill>
    </fill>
    <fill>
      <patternFill patternType="solid">
        <fgColor rgb="FF00642D"/>
        <bgColor theme="4"/>
      </patternFill>
    </fill>
    <fill>
      <patternFill patternType="solid">
        <fgColor rgb="FFC00000"/>
        <bgColor auto="1"/>
      </patternFill>
    </fill>
    <fill>
      <patternFill patternType="solid">
        <fgColor rgb="FFFFC000"/>
        <bgColor theme="8"/>
      </patternFill>
    </fill>
    <fill>
      <patternFill patternType="solid">
        <fgColor rgb="FF00642D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164" fontId="0" fillId="2" borderId="3" xfId="0" applyNumberFormat="1" applyFont="1" applyFill="1" applyBorder="1"/>
    <xf numFmtId="165" fontId="0" fillId="2" borderId="3" xfId="0" applyNumberFormat="1" applyFont="1" applyFill="1" applyBorder="1"/>
    <xf numFmtId="166" fontId="0" fillId="2" borderId="3" xfId="0" applyNumberFormat="1" applyFont="1" applyFill="1" applyBorder="1"/>
    <xf numFmtId="0" fontId="0" fillId="2" borderId="4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164" fontId="0" fillId="3" borderId="3" xfId="0" applyNumberFormat="1" applyFont="1" applyFill="1" applyBorder="1"/>
    <xf numFmtId="165" fontId="0" fillId="3" borderId="3" xfId="0" applyNumberFormat="1" applyFont="1" applyFill="1" applyBorder="1"/>
    <xf numFmtId="166" fontId="0" fillId="3" borderId="3" xfId="0" applyNumberFormat="1" applyFont="1" applyFill="1" applyBorder="1"/>
    <xf numFmtId="0" fontId="0" fillId="3" borderId="4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4" fontId="0" fillId="4" borderId="3" xfId="0" applyNumberFormat="1" applyFont="1" applyFill="1" applyBorder="1"/>
    <xf numFmtId="165" fontId="0" fillId="4" borderId="3" xfId="0" applyNumberFormat="1" applyFont="1" applyFill="1" applyBorder="1"/>
    <xf numFmtId="166" fontId="0" fillId="4" borderId="3" xfId="0" applyNumberFormat="1" applyFont="1" applyFill="1" applyBorder="1"/>
    <xf numFmtId="0" fontId="0" fillId="4" borderId="4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164" fontId="0" fillId="0" borderId="3" xfId="0" applyNumberFormat="1" applyFont="1" applyFill="1" applyBorder="1"/>
    <xf numFmtId="165" fontId="0" fillId="0" borderId="3" xfId="0" applyNumberFormat="1" applyFont="1" applyFill="1" applyBorder="1"/>
    <xf numFmtId="166" fontId="0" fillId="0" borderId="3" xfId="0" applyNumberFormat="1" applyFont="1" applyFill="1" applyBorder="1"/>
    <xf numFmtId="0" fontId="0" fillId="0" borderId="4" xfId="0" applyFont="1" applyFill="1" applyBorder="1"/>
    <xf numFmtId="0" fontId="0" fillId="2" borderId="4" xfId="0" applyFont="1" applyFill="1" applyBorder="1" applyAlignment="1">
      <alignment horizontal="justify"/>
    </xf>
    <xf numFmtId="0" fontId="0" fillId="2" borderId="3" xfId="0" applyFont="1" applyFill="1" applyBorder="1" applyAlignment="1">
      <alignment horizontal="justify"/>
    </xf>
    <xf numFmtId="0" fontId="0" fillId="2" borderId="3" xfId="0" applyFill="1" applyBorder="1"/>
    <xf numFmtId="0" fontId="0" fillId="3" borderId="4" xfId="0" applyFont="1" applyFill="1" applyBorder="1" applyAlignment="1">
      <alignment horizontal="justify"/>
    </xf>
    <xf numFmtId="0" fontId="0" fillId="3" borderId="3" xfId="0" applyFont="1" applyFill="1" applyBorder="1" applyAlignment="1">
      <alignment horizontal="justify"/>
    </xf>
    <xf numFmtId="0" fontId="0" fillId="3" borderId="3" xfId="0" applyFill="1" applyBorder="1"/>
    <xf numFmtId="0" fontId="0" fillId="4" borderId="4" xfId="0" applyFont="1" applyFill="1" applyBorder="1" applyAlignment="1">
      <alignment horizontal="justify"/>
    </xf>
    <xf numFmtId="0" fontId="0" fillId="4" borderId="3" xfId="0" applyFont="1" applyFill="1" applyBorder="1" applyAlignment="1">
      <alignment horizontal="justify"/>
    </xf>
    <xf numFmtId="0" fontId="0" fillId="4" borderId="3" xfId="0" applyFill="1" applyBorder="1"/>
    <xf numFmtId="0" fontId="0" fillId="0" borderId="4" xfId="0" applyFont="1" applyFill="1" applyBorder="1" applyAlignment="1">
      <alignment horizontal="justify"/>
    </xf>
    <xf numFmtId="0" fontId="0" fillId="0" borderId="3" xfId="0" applyFont="1" applyFill="1" applyBorder="1" applyAlignment="1">
      <alignment horizontal="justify"/>
    </xf>
    <xf numFmtId="0" fontId="0" fillId="0" borderId="3" xfId="0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applyAlignment="1">
      <alignment vertical="center"/>
    </xf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justify"/>
    </xf>
    <xf numFmtId="0" fontId="0" fillId="0" borderId="0" xfId="0" applyBorder="1" applyAlignment="1">
      <alignment horizontal="justify"/>
    </xf>
    <xf numFmtId="0" fontId="4" fillId="0" borderId="0" xfId="0" applyFont="1" applyBorder="1" applyAlignment="1">
      <alignment horizontal="justify"/>
    </xf>
    <xf numFmtId="0" fontId="6" fillId="0" borderId="0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64" fontId="2" fillId="5" borderId="11" xfId="0" applyNumberFormat="1" applyFont="1" applyFill="1" applyBorder="1"/>
    <xf numFmtId="165" fontId="2" fillId="5" borderId="11" xfId="0" applyNumberFormat="1" applyFont="1" applyFill="1" applyBorder="1"/>
    <xf numFmtId="166" fontId="2" fillId="5" borderId="11" xfId="0" applyNumberFormat="1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justify"/>
    </xf>
    <xf numFmtId="0" fontId="2" fillId="5" borderId="11" xfId="0" applyFont="1" applyFill="1" applyBorder="1" applyAlignment="1">
      <alignment horizontal="justify"/>
    </xf>
    <xf numFmtId="0" fontId="2" fillId="6" borderId="11" xfId="0" applyFont="1" applyFill="1" applyBorder="1"/>
    <xf numFmtId="0" fontId="2" fillId="7" borderId="11" xfId="0" applyFont="1" applyFill="1" applyBorder="1"/>
    <xf numFmtId="0" fontId="2" fillId="7" borderId="11" xfId="0" applyFont="1" applyFill="1" applyBorder="1" applyAlignment="1">
      <alignment horizontal="justify"/>
    </xf>
    <xf numFmtId="0" fontId="2" fillId="7" borderId="13" xfId="0" applyFont="1" applyFill="1" applyBorder="1"/>
    <xf numFmtId="0" fontId="2" fillId="7" borderId="14" xfId="0" applyFont="1" applyFill="1" applyBorder="1"/>
    <xf numFmtId="0" fontId="2" fillId="7" borderId="12" xfId="0" applyFont="1" applyFill="1" applyBorder="1"/>
    <xf numFmtId="0" fontId="2" fillId="6" borderId="10" xfId="0" applyFont="1" applyFill="1" applyBorder="1"/>
    <xf numFmtId="0" fontId="2" fillId="8" borderId="11" xfId="0" applyFont="1" applyFill="1" applyBorder="1"/>
    <xf numFmtId="0" fontId="2" fillId="9" borderId="11" xfId="0" applyFont="1" applyFill="1" applyBorder="1"/>
    <xf numFmtId="0" fontId="2" fillId="10" borderId="11" xfId="0" applyFont="1" applyFill="1" applyBorder="1"/>
    <xf numFmtId="0" fontId="2" fillId="10" borderId="12" xfId="0" applyFont="1" applyFill="1" applyBorder="1"/>
    <xf numFmtId="0" fontId="8" fillId="11" borderId="0" xfId="0" applyFont="1" applyFill="1" applyBorder="1" applyAlignment="1">
      <alignment wrapText="1"/>
    </xf>
    <xf numFmtId="0" fontId="2" fillId="12" borderId="0" xfId="0" applyFont="1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9" fontId="0" fillId="2" borderId="3" xfId="1" applyFont="1" applyFill="1" applyBorder="1"/>
    <xf numFmtId="9" fontId="0" fillId="2" borderId="3" xfId="0" applyNumberFormat="1" applyFill="1" applyBorder="1"/>
    <xf numFmtId="2" fontId="0" fillId="3" borderId="2" xfId="0" applyNumberFormat="1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2" fontId="0" fillId="4" borderId="2" xfId="0" applyNumberFormat="1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9" fontId="0" fillId="4" borderId="3" xfId="1" applyFont="1" applyFill="1" applyBorder="1"/>
    <xf numFmtId="9" fontId="0" fillId="4" borderId="3" xfId="0" applyNumberFormat="1" applyFill="1" applyBorder="1"/>
    <xf numFmtId="2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9" fontId="0" fillId="0" borderId="6" xfId="1" applyNumberFormat="1" applyFont="1" applyFill="1" applyBorder="1"/>
    <xf numFmtId="10" fontId="0" fillId="0" borderId="6" xfId="1" applyNumberFormat="1" applyFont="1" applyFill="1" applyBorder="1"/>
    <xf numFmtId="9" fontId="0" fillId="0" borderId="3" xfId="0" applyNumberFormat="1" applyFill="1" applyBorder="1"/>
    <xf numFmtId="10" fontId="0" fillId="2" borderId="6" xfId="1" applyNumberFormat="1" applyFont="1" applyFill="1" applyBorder="1"/>
    <xf numFmtId="9" fontId="0" fillId="2" borderId="6" xfId="1" applyNumberFormat="1" applyFont="1" applyFill="1" applyBorder="1"/>
    <xf numFmtId="10" fontId="0" fillId="4" borderId="6" xfId="1" applyNumberFormat="1" applyFont="1" applyFill="1" applyBorder="1"/>
    <xf numFmtId="9" fontId="0" fillId="4" borderId="6" xfId="1" applyNumberFormat="1" applyFont="1" applyFill="1" applyBorder="1"/>
    <xf numFmtId="9" fontId="0" fillId="0" borderId="3" xfId="1" applyFont="1" applyFill="1" applyBorder="1"/>
    <xf numFmtId="0" fontId="3" fillId="0" borderId="21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9" fillId="13" borderId="14" xfId="0" applyFont="1" applyFill="1" applyBorder="1" applyAlignment="1">
      <alignment horizontal="center"/>
    </xf>
    <xf numFmtId="0" fontId="9" fillId="13" borderId="11" xfId="0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justify"/>
    </xf>
    <xf numFmtId="0" fontId="3" fillId="0" borderId="16" xfId="0" applyFont="1" applyBorder="1" applyAlignment="1">
      <alignment horizontal="justify"/>
    </xf>
    <xf numFmtId="0" fontId="3" fillId="0" borderId="15" xfId="0" applyFont="1" applyBorder="1" applyAlignment="1">
      <alignment horizontal="center"/>
    </xf>
    <xf numFmtId="0" fontId="9" fillId="13" borderId="20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9" fillId="13" borderId="18" xfId="0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20" xfId="0" applyFont="1" applyBorder="1" applyAlignment="1">
      <alignment wrapText="1"/>
    </xf>
    <xf numFmtId="0" fontId="2" fillId="5" borderId="22" xfId="0" applyFont="1" applyFill="1" applyBorder="1" applyAlignment="1">
      <alignment wrapText="1"/>
    </xf>
    <xf numFmtId="0" fontId="0" fillId="2" borderId="23" xfId="0" applyFont="1" applyFill="1" applyBorder="1" applyAlignment="1">
      <alignment wrapText="1"/>
    </xf>
    <xf numFmtId="0" fontId="0" fillId="3" borderId="23" xfId="0" applyFont="1" applyFill="1" applyBorder="1" applyAlignment="1">
      <alignment wrapText="1"/>
    </xf>
    <xf numFmtId="0" fontId="0" fillId="4" borderId="23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308962</xdr:colOff>
      <xdr:row>0</xdr:row>
      <xdr:rowOff>0</xdr:rowOff>
    </xdr:from>
    <xdr:to>
      <xdr:col>25</xdr:col>
      <xdr:colOff>479452</xdr:colOff>
      <xdr:row>3</xdr:row>
      <xdr:rowOff>39901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4562" y="0"/>
          <a:ext cx="2561265" cy="8781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showGridLines="0" tabSelected="1" zoomScale="70" zoomScaleNormal="7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A8" sqref="A8"/>
    </sheetView>
  </sheetViews>
  <sheetFormatPr baseColWidth="10" defaultColWidth="11.42578125" defaultRowHeight="15" x14ac:dyDescent="0.25"/>
  <cols>
    <col min="1" max="1" width="12.5703125" customWidth="1"/>
    <col min="2" max="2" width="40.28515625" style="145" customWidth="1"/>
    <col min="3" max="3" width="7.85546875" customWidth="1"/>
    <col min="4" max="4" width="21" customWidth="1"/>
    <col min="5" max="5" width="4.85546875" style="63" customWidth="1"/>
    <col min="6" max="6" width="21" customWidth="1"/>
    <col min="7" max="7" width="7.85546875" style="64" customWidth="1"/>
    <col min="8" max="8" width="29.7109375" customWidth="1"/>
    <col min="9" max="9" width="7.5703125" style="65" customWidth="1"/>
    <col min="10" max="10" width="27.28515625" customWidth="1"/>
    <col min="11" max="11" width="4" customWidth="1"/>
    <col min="12" max="12" width="12.140625" customWidth="1"/>
    <col min="13" max="13" width="4.7109375" customWidth="1"/>
    <col min="14" max="14" width="21" customWidth="1"/>
    <col min="15" max="15" width="3.7109375" customWidth="1"/>
    <col min="16" max="16" width="21" customWidth="1"/>
    <col min="17" max="17" width="3.28515625" customWidth="1"/>
    <col min="18" max="18" width="21" hidden="1" customWidth="1"/>
    <col min="19" max="19" width="4.42578125" hidden="1" customWidth="1"/>
    <col min="20" max="20" width="21" hidden="1" customWidth="1"/>
    <col min="21" max="21" width="5.28515625" customWidth="1"/>
    <col min="22" max="22" width="21" hidden="1" customWidth="1"/>
    <col min="23" max="23" width="6.28515625" customWidth="1"/>
    <col min="24" max="24" width="21" customWidth="1"/>
    <col min="25" max="25" width="8.5703125" customWidth="1"/>
    <col min="26" max="26" width="34.28515625" style="58" customWidth="1"/>
    <col min="27" max="27" width="21" customWidth="1"/>
    <col min="28" max="28" width="34.85546875" style="58" customWidth="1"/>
    <col min="29" max="31" width="21" customWidth="1"/>
    <col min="32" max="32" width="11.42578125" customWidth="1"/>
    <col min="33" max="33" width="11.5703125" customWidth="1"/>
    <col min="34" max="34" width="37.7109375" style="58" customWidth="1"/>
    <col min="35" max="35" width="22.42578125" customWidth="1"/>
    <col min="36" max="36" width="18" customWidth="1"/>
    <col min="37" max="39" width="11.42578125" customWidth="1"/>
    <col min="40" max="40" width="21" customWidth="1"/>
    <col min="41" max="41" width="13.85546875" customWidth="1"/>
    <col min="42" max="47" width="11.42578125" customWidth="1"/>
    <col min="48" max="48" width="9.140625" bestFit="1" customWidth="1"/>
    <col min="49" max="49" width="10.85546875" bestFit="1" customWidth="1"/>
    <col min="50" max="50" width="9.5703125" bestFit="1" customWidth="1"/>
    <col min="51" max="51" width="8.140625" bestFit="1" customWidth="1"/>
    <col min="52" max="52" width="9.140625" bestFit="1" customWidth="1"/>
    <col min="53" max="53" width="8.5703125" bestFit="1" customWidth="1"/>
    <col min="54" max="54" width="8" bestFit="1" customWidth="1"/>
    <col min="55" max="55" width="10.140625" bestFit="1" customWidth="1"/>
    <col min="56" max="56" width="14.28515625" bestFit="1" customWidth="1"/>
    <col min="57" max="57" width="11" bestFit="1" customWidth="1"/>
    <col min="58" max="58" width="13.85546875" bestFit="1" customWidth="1"/>
    <col min="59" max="59" width="13.140625" bestFit="1" customWidth="1"/>
    <col min="60" max="60" width="23.7109375" customWidth="1"/>
  </cols>
  <sheetData>
    <row r="1" spans="1:61" x14ac:dyDescent="0.25"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AA1" s="49"/>
      <c r="AC1" s="49"/>
      <c r="AD1" s="49"/>
      <c r="AE1" s="49"/>
      <c r="AF1" s="49"/>
      <c r="AG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</row>
    <row r="2" spans="1:61" ht="25.5" x14ac:dyDescent="0.35">
      <c r="C2" s="49"/>
      <c r="E2" s="50" t="s">
        <v>108</v>
      </c>
      <c r="F2" s="51"/>
      <c r="G2" s="51"/>
      <c r="H2" s="49"/>
      <c r="I2" s="49"/>
      <c r="J2" s="50"/>
      <c r="K2" s="51"/>
      <c r="L2" s="49"/>
      <c r="M2" s="49"/>
      <c r="N2" s="49"/>
      <c r="O2" s="49"/>
      <c r="P2" s="52"/>
      <c r="Q2" s="53"/>
      <c r="R2" s="53"/>
      <c r="S2" s="57"/>
      <c r="T2" s="57"/>
      <c r="U2" s="57"/>
      <c r="V2" s="52"/>
      <c r="W2" s="57"/>
      <c r="X2" s="57"/>
      <c r="Y2" s="57"/>
      <c r="Z2" s="59"/>
      <c r="AA2" s="57"/>
      <c r="AB2" s="60"/>
      <c r="AC2" s="57"/>
      <c r="AD2" s="57"/>
      <c r="AE2" s="57"/>
      <c r="AF2" s="57"/>
      <c r="AG2" s="52"/>
      <c r="AH2" s="61"/>
      <c r="AI2" s="53"/>
      <c r="AJ2" s="57"/>
      <c r="AK2" s="57"/>
      <c r="AL2" s="57"/>
      <c r="AM2" s="57"/>
      <c r="AN2" s="57"/>
      <c r="AO2" s="53"/>
      <c r="AP2" s="57"/>
      <c r="AQ2" s="57"/>
      <c r="AR2" s="57"/>
      <c r="AS2" s="57"/>
      <c r="AT2" s="52"/>
      <c r="AU2" s="53"/>
      <c r="AV2" s="49"/>
      <c r="AW2" s="49"/>
      <c r="AX2" s="49"/>
      <c r="AY2" s="49"/>
      <c r="AZ2" s="49"/>
    </row>
    <row r="3" spans="1:61" ht="25.5" x14ac:dyDescent="0.35">
      <c r="C3" s="49"/>
      <c r="E3" s="50"/>
      <c r="F3" s="54" t="s">
        <v>109</v>
      </c>
      <c r="G3" s="55"/>
      <c r="H3" s="49"/>
      <c r="I3" s="49"/>
      <c r="J3" s="56"/>
      <c r="K3" s="56"/>
      <c r="L3" s="49"/>
      <c r="M3" s="49"/>
      <c r="N3" s="49"/>
      <c r="O3" s="49"/>
      <c r="P3" s="52"/>
      <c r="Q3" s="56"/>
      <c r="R3" s="56"/>
      <c r="S3" s="57"/>
      <c r="T3" s="57"/>
      <c r="U3" s="57"/>
      <c r="V3" s="56"/>
      <c r="W3" s="57"/>
      <c r="X3" s="57"/>
      <c r="Y3" s="57"/>
      <c r="Z3" s="59"/>
      <c r="AA3" s="57"/>
      <c r="AB3" s="62"/>
      <c r="AC3" s="57"/>
      <c r="AD3" s="57"/>
      <c r="AE3" s="57"/>
      <c r="AF3" s="57"/>
      <c r="AG3" s="52"/>
      <c r="AH3" s="62"/>
      <c r="AI3" s="56"/>
      <c r="AJ3" s="57"/>
      <c r="AK3" s="57"/>
      <c r="AL3" s="57"/>
      <c r="AM3" s="57"/>
      <c r="AN3" s="57"/>
      <c r="AO3" s="56"/>
      <c r="AP3" s="57"/>
      <c r="AQ3" s="57"/>
      <c r="AR3" s="57"/>
      <c r="AS3" s="57"/>
      <c r="AT3" s="52"/>
      <c r="AU3" s="56"/>
      <c r="AV3" s="49"/>
      <c r="AW3" s="49"/>
      <c r="AX3" s="49"/>
      <c r="AY3" s="49"/>
      <c r="AZ3" s="49"/>
    </row>
    <row r="4" spans="1:61" x14ac:dyDescent="0.25">
      <c r="B4" s="145" t="s">
        <v>207</v>
      </c>
      <c r="D4" t="s">
        <v>209</v>
      </c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</row>
    <row r="5" spans="1:61" ht="30.75" thickBot="1" x14ac:dyDescent="0.3">
      <c r="B5" s="145" t="s">
        <v>208</v>
      </c>
      <c r="D5" s="146">
        <v>26352000</v>
      </c>
      <c r="Z5"/>
      <c r="AB5"/>
      <c r="AH5"/>
    </row>
    <row r="6" spans="1:61" ht="15.75" x14ac:dyDescent="0.25">
      <c r="A6" s="117" t="s">
        <v>176</v>
      </c>
      <c r="B6" s="139" t="s">
        <v>187</v>
      </c>
      <c r="C6" s="124" t="s">
        <v>175</v>
      </c>
      <c r="D6" s="125"/>
      <c r="E6" s="125"/>
      <c r="F6" s="125"/>
      <c r="G6" s="125"/>
      <c r="H6" s="125"/>
      <c r="I6" s="125"/>
      <c r="J6" s="126"/>
      <c r="K6" s="127" t="s">
        <v>174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9"/>
      <c r="AA6" s="127" t="s">
        <v>173</v>
      </c>
      <c r="AB6" s="130"/>
      <c r="AC6" s="128"/>
      <c r="AD6" s="128"/>
      <c r="AE6" s="128"/>
      <c r="AF6" s="128"/>
      <c r="AG6" s="128"/>
      <c r="AH6" s="130"/>
      <c r="AI6" s="128"/>
      <c r="AJ6" s="128"/>
      <c r="AK6" s="131"/>
      <c r="AL6" s="132" t="s">
        <v>172</v>
      </c>
      <c r="AM6" s="133"/>
      <c r="AN6" s="134"/>
      <c r="AO6" s="135" t="s">
        <v>171</v>
      </c>
      <c r="AP6" s="136"/>
      <c r="AQ6" s="136"/>
      <c r="AR6" s="136"/>
      <c r="AS6" s="136"/>
      <c r="AT6" s="136"/>
      <c r="AU6" s="137"/>
      <c r="AV6" s="122" t="s">
        <v>170</v>
      </c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</row>
    <row r="7" spans="1:61" ht="75" x14ac:dyDescent="0.25">
      <c r="A7" s="67" t="s">
        <v>110</v>
      </c>
      <c r="B7" s="140" t="s">
        <v>188</v>
      </c>
      <c r="C7" s="68" t="s">
        <v>111</v>
      </c>
      <c r="D7" s="69" t="s">
        <v>112</v>
      </c>
      <c r="E7" s="70" t="s">
        <v>113</v>
      </c>
      <c r="F7" s="69" t="s">
        <v>114</v>
      </c>
      <c r="G7" s="71" t="s">
        <v>115</v>
      </c>
      <c r="H7" s="69" t="s">
        <v>116</v>
      </c>
      <c r="I7" s="72" t="s">
        <v>117</v>
      </c>
      <c r="J7" s="73" t="s">
        <v>118</v>
      </c>
      <c r="K7" s="68" t="s">
        <v>119</v>
      </c>
      <c r="L7" s="69" t="s">
        <v>120</v>
      </c>
      <c r="M7" s="69" t="s">
        <v>121</v>
      </c>
      <c r="N7" s="69" t="s">
        <v>122</v>
      </c>
      <c r="O7" s="69" t="s">
        <v>123</v>
      </c>
      <c r="P7" s="69" t="s">
        <v>124</v>
      </c>
      <c r="Q7" s="69" t="s">
        <v>125</v>
      </c>
      <c r="R7" s="69" t="s">
        <v>178</v>
      </c>
      <c r="S7" s="69" t="s">
        <v>179</v>
      </c>
      <c r="T7" s="69" t="s">
        <v>180</v>
      </c>
      <c r="U7" s="69" t="s">
        <v>126</v>
      </c>
      <c r="V7" s="69" t="s">
        <v>181</v>
      </c>
      <c r="W7" s="69" t="s">
        <v>127</v>
      </c>
      <c r="X7" s="69" t="s">
        <v>128</v>
      </c>
      <c r="Y7" s="69" t="s">
        <v>129</v>
      </c>
      <c r="Z7" s="74" t="s">
        <v>130</v>
      </c>
      <c r="AA7" s="68" t="s">
        <v>131</v>
      </c>
      <c r="AB7" s="75" t="s">
        <v>210</v>
      </c>
      <c r="AC7" s="69" t="s">
        <v>133</v>
      </c>
      <c r="AD7" s="69" t="s">
        <v>134</v>
      </c>
      <c r="AE7" s="69" t="s">
        <v>135</v>
      </c>
      <c r="AF7" s="76" t="s">
        <v>136</v>
      </c>
      <c r="AG7" s="77" t="s">
        <v>137</v>
      </c>
      <c r="AH7" s="78" t="s">
        <v>138</v>
      </c>
      <c r="AI7" s="79" t="s">
        <v>139</v>
      </c>
      <c r="AJ7" s="80" t="s">
        <v>140</v>
      </c>
      <c r="AK7" s="81" t="s">
        <v>141</v>
      </c>
      <c r="AL7" s="82" t="s">
        <v>142</v>
      </c>
      <c r="AM7" s="76" t="s">
        <v>143</v>
      </c>
      <c r="AN7" s="73" t="s">
        <v>144</v>
      </c>
      <c r="AO7" s="68" t="s">
        <v>145</v>
      </c>
      <c r="AP7" s="83" t="s">
        <v>146</v>
      </c>
      <c r="AQ7" s="83" t="s">
        <v>147</v>
      </c>
      <c r="AR7" s="84" t="s">
        <v>148</v>
      </c>
      <c r="AS7" s="84" t="s">
        <v>149</v>
      </c>
      <c r="AT7" s="85" t="s">
        <v>150</v>
      </c>
      <c r="AU7" s="86" t="s">
        <v>151</v>
      </c>
      <c r="AV7" s="87" t="s">
        <v>152</v>
      </c>
      <c r="AW7" s="87" t="s">
        <v>153</v>
      </c>
      <c r="AX7" s="87" t="s">
        <v>154</v>
      </c>
      <c r="AY7" s="87" t="s">
        <v>155</v>
      </c>
      <c r="AZ7" s="87" t="s">
        <v>156</v>
      </c>
      <c r="BA7" s="87" t="s">
        <v>157</v>
      </c>
      <c r="BB7" s="87" t="s">
        <v>158</v>
      </c>
      <c r="BC7" s="87" t="s">
        <v>159</v>
      </c>
      <c r="BD7" s="87" t="s">
        <v>160</v>
      </c>
      <c r="BE7" s="87" t="s">
        <v>161</v>
      </c>
      <c r="BF7" s="87" t="s">
        <v>162</v>
      </c>
      <c r="BG7" s="87" t="s">
        <v>163</v>
      </c>
      <c r="BH7" s="88" t="s">
        <v>164</v>
      </c>
    </row>
    <row r="8" spans="1:61" s="118" customFormat="1" ht="60" x14ac:dyDescent="0.25">
      <c r="A8" s="1">
        <v>3821</v>
      </c>
      <c r="B8" s="141" t="s">
        <v>189</v>
      </c>
      <c r="C8" s="2">
        <v>21121</v>
      </c>
      <c r="D8" s="3" t="s">
        <v>0</v>
      </c>
      <c r="E8" s="4">
        <v>11</v>
      </c>
      <c r="F8" s="3" t="s">
        <v>1</v>
      </c>
      <c r="G8" s="5">
        <v>47</v>
      </c>
      <c r="H8" s="3" t="s">
        <v>2</v>
      </c>
      <c r="I8" s="6">
        <v>252</v>
      </c>
      <c r="J8" s="7" t="s">
        <v>2</v>
      </c>
      <c r="K8" s="2">
        <v>2</v>
      </c>
      <c r="L8" s="3" t="s">
        <v>3</v>
      </c>
      <c r="M8" s="3">
        <v>6</v>
      </c>
      <c r="N8" s="3" t="s">
        <v>4</v>
      </c>
      <c r="O8" s="3">
        <v>2</v>
      </c>
      <c r="P8" s="3" t="s">
        <v>5</v>
      </c>
      <c r="Q8" s="3">
        <v>3</v>
      </c>
      <c r="R8" s="3" t="s">
        <v>182</v>
      </c>
      <c r="S8" s="3">
        <v>4</v>
      </c>
      <c r="T8" s="3" t="s">
        <v>183</v>
      </c>
      <c r="U8" s="3" t="s">
        <v>7</v>
      </c>
      <c r="V8" s="3" t="s">
        <v>184</v>
      </c>
      <c r="W8" s="5">
        <v>376</v>
      </c>
      <c r="X8" s="3" t="s">
        <v>8</v>
      </c>
      <c r="Y8" s="4">
        <v>1</v>
      </c>
      <c r="Z8" s="29" t="s">
        <v>9</v>
      </c>
      <c r="AA8" s="2" t="s">
        <v>10</v>
      </c>
      <c r="AB8" s="30" t="s">
        <v>9</v>
      </c>
      <c r="AC8" s="3" t="s">
        <v>11</v>
      </c>
      <c r="AD8" s="3" t="s">
        <v>12</v>
      </c>
      <c r="AE8" s="3" t="s">
        <v>13</v>
      </c>
      <c r="AF8" s="31" t="s">
        <v>14</v>
      </c>
      <c r="AG8" s="3">
        <v>4896</v>
      </c>
      <c r="AH8" s="30" t="s">
        <v>60</v>
      </c>
      <c r="AI8" s="41" t="s">
        <v>61</v>
      </c>
      <c r="AJ8" s="42" t="s">
        <v>62</v>
      </c>
      <c r="AK8" s="7">
        <v>100</v>
      </c>
      <c r="AL8" s="89">
        <v>0</v>
      </c>
      <c r="AM8" s="31" t="s">
        <v>165</v>
      </c>
      <c r="AN8" s="7" t="s">
        <v>166</v>
      </c>
      <c r="AO8" s="90" t="s">
        <v>167</v>
      </c>
      <c r="AP8" s="31">
        <v>0</v>
      </c>
      <c r="AQ8" s="31">
        <v>20</v>
      </c>
      <c r="AR8" s="31">
        <v>20.010000000000002</v>
      </c>
      <c r="AS8" s="31">
        <v>80</v>
      </c>
      <c r="AT8" s="31">
        <v>80.010000000000005</v>
      </c>
      <c r="AU8" s="91">
        <v>110</v>
      </c>
      <c r="AV8" s="92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93">
        <v>1</v>
      </c>
      <c r="BH8" s="94">
        <f>+BG8</f>
        <v>1</v>
      </c>
    </row>
    <row r="9" spans="1:61" s="119" customFormat="1" ht="60" x14ac:dyDescent="0.25">
      <c r="A9" s="8">
        <v>3795</v>
      </c>
      <c r="B9" s="142" t="s">
        <v>190</v>
      </c>
      <c r="C9" s="9">
        <v>21121</v>
      </c>
      <c r="D9" s="10" t="s">
        <v>0</v>
      </c>
      <c r="E9" s="11">
        <v>11</v>
      </c>
      <c r="F9" s="10" t="s">
        <v>1</v>
      </c>
      <c r="G9" s="12">
        <v>47</v>
      </c>
      <c r="H9" s="10" t="s">
        <v>2</v>
      </c>
      <c r="I9" s="13">
        <v>252</v>
      </c>
      <c r="J9" s="14" t="s">
        <v>2</v>
      </c>
      <c r="K9" s="9">
        <v>2</v>
      </c>
      <c r="L9" s="10" t="s">
        <v>3</v>
      </c>
      <c r="M9" s="10">
        <v>6</v>
      </c>
      <c r="N9" s="10" t="s">
        <v>4</v>
      </c>
      <c r="O9" s="10">
        <v>2</v>
      </c>
      <c r="P9" s="10" t="s">
        <v>5</v>
      </c>
      <c r="Q9" s="10">
        <v>3</v>
      </c>
      <c r="R9" s="10" t="s">
        <v>182</v>
      </c>
      <c r="S9" s="10">
        <v>4</v>
      </c>
      <c r="T9" s="10" t="s">
        <v>183</v>
      </c>
      <c r="U9" s="10" t="s">
        <v>7</v>
      </c>
      <c r="V9" s="10" t="s">
        <v>184</v>
      </c>
      <c r="W9" s="12">
        <v>376</v>
      </c>
      <c r="X9" s="10" t="s">
        <v>8</v>
      </c>
      <c r="Y9" s="11"/>
      <c r="Z9" s="32" t="s">
        <v>15</v>
      </c>
      <c r="AA9" s="9" t="s">
        <v>16</v>
      </c>
      <c r="AB9" s="33" t="s">
        <v>17</v>
      </c>
      <c r="AC9" s="10" t="s">
        <v>11</v>
      </c>
      <c r="AD9" s="10" t="s">
        <v>18</v>
      </c>
      <c r="AE9" s="10" t="s">
        <v>13</v>
      </c>
      <c r="AF9" s="34" t="s">
        <v>14</v>
      </c>
      <c r="AG9" s="10">
        <v>4638</v>
      </c>
      <c r="AH9" s="33" t="s">
        <v>63</v>
      </c>
      <c r="AI9" s="43" t="s">
        <v>64</v>
      </c>
      <c r="AJ9" s="44" t="s">
        <v>65</v>
      </c>
      <c r="AK9" s="14">
        <v>6</v>
      </c>
      <c r="AL9" s="95">
        <v>0</v>
      </c>
      <c r="AM9" s="34" t="s">
        <v>168</v>
      </c>
      <c r="AN9" s="14" t="s">
        <v>166</v>
      </c>
      <c r="AO9" s="96" t="s">
        <v>167</v>
      </c>
      <c r="AP9" s="34">
        <v>0</v>
      </c>
      <c r="AQ9" s="34">
        <v>20</v>
      </c>
      <c r="AR9" s="34">
        <v>20.010000000000002</v>
      </c>
      <c r="AS9" s="34">
        <v>80</v>
      </c>
      <c r="AT9" s="34">
        <v>80.010000000000005</v>
      </c>
      <c r="AU9" s="97">
        <v>110</v>
      </c>
      <c r="AV9" s="98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>
        <v>6</v>
      </c>
      <c r="BH9" s="34">
        <f>+BG9</f>
        <v>6</v>
      </c>
    </row>
    <row r="10" spans="1:61" s="120" customFormat="1" ht="90" x14ac:dyDescent="0.25">
      <c r="A10" s="15">
        <v>3813</v>
      </c>
      <c r="B10" s="143" t="s">
        <v>191</v>
      </c>
      <c r="C10" s="16">
        <v>21121</v>
      </c>
      <c r="D10" s="17" t="s">
        <v>0</v>
      </c>
      <c r="E10" s="18">
        <v>11</v>
      </c>
      <c r="F10" s="17" t="s">
        <v>1</v>
      </c>
      <c r="G10" s="19">
        <v>47</v>
      </c>
      <c r="H10" s="17" t="s">
        <v>2</v>
      </c>
      <c r="I10" s="20">
        <v>252</v>
      </c>
      <c r="J10" s="21" t="s">
        <v>2</v>
      </c>
      <c r="K10" s="16">
        <v>2</v>
      </c>
      <c r="L10" s="17" t="s">
        <v>3</v>
      </c>
      <c r="M10" s="17">
        <v>6</v>
      </c>
      <c r="N10" s="17" t="s">
        <v>4</v>
      </c>
      <c r="O10" s="17">
        <v>2</v>
      </c>
      <c r="P10" s="17" t="s">
        <v>5</v>
      </c>
      <c r="Q10" s="17">
        <v>3</v>
      </c>
      <c r="R10" s="17" t="s">
        <v>182</v>
      </c>
      <c r="S10" s="17">
        <v>4</v>
      </c>
      <c r="T10" s="17" t="s">
        <v>183</v>
      </c>
      <c r="U10" s="17" t="s">
        <v>7</v>
      </c>
      <c r="V10" s="17" t="s">
        <v>184</v>
      </c>
      <c r="W10" s="19">
        <v>376</v>
      </c>
      <c r="X10" s="17" t="s">
        <v>8</v>
      </c>
      <c r="Y10" s="18"/>
      <c r="Z10" s="35" t="s">
        <v>15</v>
      </c>
      <c r="AA10" s="16" t="s">
        <v>19</v>
      </c>
      <c r="AB10" s="36" t="s">
        <v>20</v>
      </c>
      <c r="AC10" s="17" t="s">
        <v>21</v>
      </c>
      <c r="AD10" s="17" t="s">
        <v>22</v>
      </c>
      <c r="AE10" s="17" t="s">
        <v>13</v>
      </c>
      <c r="AF10" s="37" t="s">
        <v>14</v>
      </c>
      <c r="AG10" s="17">
        <v>4869</v>
      </c>
      <c r="AH10" s="36" t="s">
        <v>66</v>
      </c>
      <c r="AI10" s="45" t="s">
        <v>67</v>
      </c>
      <c r="AJ10" s="46" t="s">
        <v>68</v>
      </c>
      <c r="AK10" s="21">
        <v>100</v>
      </c>
      <c r="AL10" s="99">
        <v>0</v>
      </c>
      <c r="AM10" s="37" t="s">
        <v>165</v>
      </c>
      <c r="AN10" s="21" t="s">
        <v>166</v>
      </c>
      <c r="AO10" s="100" t="s">
        <v>167</v>
      </c>
      <c r="AP10" s="37">
        <v>0</v>
      </c>
      <c r="AQ10" s="37">
        <v>20</v>
      </c>
      <c r="AR10" s="37">
        <v>20.010000000000002</v>
      </c>
      <c r="AS10" s="37">
        <v>80</v>
      </c>
      <c r="AT10" s="37">
        <v>80.010000000000005</v>
      </c>
      <c r="AU10" s="101">
        <v>110</v>
      </c>
      <c r="AV10" s="102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103">
        <v>1</v>
      </c>
      <c r="BH10" s="104">
        <f>+BG10</f>
        <v>1</v>
      </c>
    </row>
    <row r="11" spans="1:61" s="121" customFormat="1" ht="30" x14ac:dyDescent="0.25">
      <c r="A11" s="22">
        <v>3823</v>
      </c>
      <c r="B11" s="144" t="s">
        <v>192</v>
      </c>
      <c r="C11" s="23">
        <v>21121</v>
      </c>
      <c r="D11" s="24" t="s">
        <v>0</v>
      </c>
      <c r="E11" s="25">
        <v>11</v>
      </c>
      <c r="F11" s="24" t="s">
        <v>1</v>
      </c>
      <c r="G11" s="26">
        <v>47</v>
      </c>
      <c r="H11" s="24" t="s">
        <v>2</v>
      </c>
      <c r="I11" s="27">
        <v>252</v>
      </c>
      <c r="J11" s="28" t="s">
        <v>2</v>
      </c>
      <c r="K11" s="23">
        <v>2</v>
      </c>
      <c r="L11" s="24" t="s">
        <v>3</v>
      </c>
      <c r="M11" s="24">
        <v>6</v>
      </c>
      <c r="N11" s="24" t="s">
        <v>4</v>
      </c>
      <c r="O11" s="24">
        <v>2</v>
      </c>
      <c r="P11" s="24" t="s">
        <v>5</v>
      </c>
      <c r="Q11" s="24">
        <v>3</v>
      </c>
      <c r="R11" s="24" t="s">
        <v>182</v>
      </c>
      <c r="S11" s="24">
        <v>4</v>
      </c>
      <c r="T11" s="24" t="s">
        <v>183</v>
      </c>
      <c r="U11" s="24" t="s">
        <v>7</v>
      </c>
      <c r="V11" s="24" t="s">
        <v>184</v>
      </c>
      <c r="W11" s="26">
        <v>376</v>
      </c>
      <c r="X11" s="24" t="s">
        <v>8</v>
      </c>
      <c r="Y11" s="25"/>
      <c r="Z11" s="38" t="s">
        <v>9</v>
      </c>
      <c r="AA11" s="23" t="s">
        <v>23</v>
      </c>
      <c r="AB11" s="39" t="s">
        <v>24</v>
      </c>
      <c r="AC11" s="24" t="s">
        <v>21</v>
      </c>
      <c r="AD11" s="24" t="s">
        <v>25</v>
      </c>
      <c r="AE11" s="24" t="s">
        <v>13</v>
      </c>
      <c r="AF11" s="40" t="s">
        <v>14</v>
      </c>
      <c r="AG11" s="24">
        <v>4869</v>
      </c>
      <c r="AH11" s="39" t="s">
        <v>69</v>
      </c>
      <c r="AI11" s="47" t="s">
        <v>70</v>
      </c>
      <c r="AJ11" s="48" t="s">
        <v>71</v>
      </c>
      <c r="AK11" s="28">
        <v>100</v>
      </c>
      <c r="AL11" s="105">
        <v>0</v>
      </c>
      <c r="AM11" s="40" t="s">
        <v>165</v>
      </c>
      <c r="AN11" s="28" t="s">
        <v>166</v>
      </c>
      <c r="AO11" s="106" t="s">
        <v>167</v>
      </c>
      <c r="AP11" s="40">
        <v>0</v>
      </c>
      <c r="AQ11" s="40">
        <v>20</v>
      </c>
      <c r="AR11" s="40">
        <v>20.010000000000002</v>
      </c>
      <c r="AS11" s="40">
        <v>80</v>
      </c>
      <c r="AT11" s="40">
        <v>80.010000000000005</v>
      </c>
      <c r="AU11" s="107">
        <v>110</v>
      </c>
      <c r="AV11" s="108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109">
        <v>1</v>
      </c>
      <c r="BH11" s="109">
        <f>+BG11</f>
        <v>1</v>
      </c>
    </row>
    <row r="12" spans="1:61" s="121" customFormat="1" ht="45" x14ac:dyDescent="0.25">
      <c r="A12" s="22">
        <v>3759</v>
      </c>
      <c r="B12" s="144" t="s">
        <v>193</v>
      </c>
      <c r="C12" s="23">
        <v>21121</v>
      </c>
      <c r="D12" s="24" t="s">
        <v>0</v>
      </c>
      <c r="E12" s="25">
        <v>11</v>
      </c>
      <c r="F12" s="24" t="s">
        <v>1</v>
      </c>
      <c r="G12" s="26">
        <v>47</v>
      </c>
      <c r="H12" s="24" t="s">
        <v>2</v>
      </c>
      <c r="I12" s="27">
        <v>252</v>
      </c>
      <c r="J12" s="28" t="s">
        <v>2</v>
      </c>
      <c r="K12" s="23">
        <v>2</v>
      </c>
      <c r="L12" s="24" t="s">
        <v>3</v>
      </c>
      <c r="M12" s="24">
        <v>6</v>
      </c>
      <c r="N12" s="24" t="s">
        <v>4</v>
      </c>
      <c r="O12" s="24">
        <v>8</v>
      </c>
      <c r="P12" s="24" t="s">
        <v>6</v>
      </c>
      <c r="Q12" s="24">
        <v>3</v>
      </c>
      <c r="R12" s="24" t="s">
        <v>182</v>
      </c>
      <c r="S12" s="24">
        <v>5</v>
      </c>
      <c r="T12" s="24" t="s">
        <v>185</v>
      </c>
      <c r="U12" s="24" t="s">
        <v>7</v>
      </c>
      <c r="V12" s="24" t="s">
        <v>184</v>
      </c>
      <c r="W12" s="26">
        <v>378</v>
      </c>
      <c r="X12" s="24" t="s">
        <v>2</v>
      </c>
      <c r="Y12" s="25">
        <v>1</v>
      </c>
      <c r="Z12" s="38" t="s">
        <v>26</v>
      </c>
      <c r="AA12" s="23" t="s">
        <v>23</v>
      </c>
      <c r="AB12" s="39" t="s">
        <v>27</v>
      </c>
      <c r="AC12" s="24" t="s">
        <v>28</v>
      </c>
      <c r="AD12" s="24" t="s">
        <v>29</v>
      </c>
      <c r="AE12" s="24" t="s">
        <v>13</v>
      </c>
      <c r="AF12" s="40" t="s">
        <v>14</v>
      </c>
      <c r="AG12" s="24">
        <v>4576</v>
      </c>
      <c r="AH12" s="39" t="s">
        <v>72</v>
      </c>
      <c r="AI12" s="47" t="s">
        <v>73</v>
      </c>
      <c r="AJ12" s="48" t="s">
        <v>74</v>
      </c>
      <c r="AK12" s="28">
        <v>100</v>
      </c>
      <c r="AL12" s="105">
        <v>0</v>
      </c>
      <c r="AM12" s="40" t="s">
        <v>165</v>
      </c>
      <c r="AN12" s="28" t="s">
        <v>169</v>
      </c>
      <c r="AO12" s="106" t="s">
        <v>167</v>
      </c>
      <c r="AP12" s="40">
        <v>0</v>
      </c>
      <c r="AQ12" s="40">
        <v>20</v>
      </c>
      <c r="AR12" s="40">
        <v>20.010000000000002</v>
      </c>
      <c r="AS12" s="40">
        <v>80</v>
      </c>
      <c r="AT12" s="40">
        <v>80.010000000000005</v>
      </c>
      <c r="AU12" s="107">
        <v>110</v>
      </c>
      <c r="AV12" s="110">
        <f>(10000%/100)/12</f>
        <v>8.3333333333333329E-2</v>
      </c>
      <c r="AW12" s="110">
        <f>(10000%/100)/12+AV12</f>
        <v>0.16666666666666666</v>
      </c>
      <c r="AX12" s="110">
        <f t="shared" ref="AX12:BG12" si="0">(10000%/100)/12+AW12</f>
        <v>0.25</v>
      </c>
      <c r="AY12" s="110">
        <f t="shared" si="0"/>
        <v>0.33333333333333331</v>
      </c>
      <c r="AZ12" s="110">
        <f t="shared" si="0"/>
        <v>0.41666666666666663</v>
      </c>
      <c r="BA12" s="110">
        <f t="shared" si="0"/>
        <v>0.49999999999999994</v>
      </c>
      <c r="BB12" s="110">
        <f t="shared" si="0"/>
        <v>0.58333333333333326</v>
      </c>
      <c r="BC12" s="110">
        <f t="shared" si="0"/>
        <v>0.66666666666666663</v>
      </c>
      <c r="BD12" s="110">
        <f t="shared" si="0"/>
        <v>0.75</v>
      </c>
      <c r="BE12" s="110">
        <f t="shared" si="0"/>
        <v>0.83333333333333337</v>
      </c>
      <c r="BF12" s="110">
        <f t="shared" si="0"/>
        <v>0.91666666666666674</v>
      </c>
      <c r="BG12" s="109">
        <f t="shared" si="0"/>
        <v>1</v>
      </c>
      <c r="BH12" s="109">
        <f>+BG12</f>
        <v>1</v>
      </c>
      <c r="BI12" s="121" t="s">
        <v>186</v>
      </c>
    </row>
    <row r="13" spans="1:61" s="121" customFormat="1" ht="60" x14ac:dyDescent="0.25">
      <c r="A13" s="22">
        <v>3762</v>
      </c>
      <c r="B13" s="144" t="s">
        <v>194</v>
      </c>
      <c r="C13" s="23">
        <v>21121</v>
      </c>
      <c r="D13" s="24" t="s">
        <v>0</v>
      </c>
      <c r="E13" s="25">
        <v>11</v>
      </c>
      <c r="F13" s="24" t="s">
        <v>1</v>
      </c>
      <c r="G13" s="26">
        <v>47</v>
      </c>
      <c r="H13" s="24" t="s">
        <v>2</v>
      </c>
      <c r="I13" s="27">
        <v>252</v>
      </c>
      <c r="J13" s="28" t="s">
        <v>2</v>
      </c>
      <c r="K13" s="23">
        <v>2</v>
      </c>
      <c r="L13" s="24" t="s">
        <v>3</v>
      </c>
      <c r="M13" s="24">
        <v>6</v>
      </c>
      <c r="N13" s="24" t="s">
        <v>4</v>
      </c>
      <c r="O13" s="24">
        <v>8</v>
      </c>
      <c r="P13" s="24" t="s">
        <v>6</v>
      </c>
      <c r="Q13" s="24">
        <v>3</v>
      </c>
      <c r="R13" s="24" t="s">
        <v>182</v>
      </c>
      <c r="S13" s="24">
        <v>5</v>
      </c>
      <c r="T13" s="24" t="s">
        <v>185</v>
      </c>
      <c r="U13" s="24" t="s">
        <v>7</v>
      </c>
      <c r="V13" s="24" t="s">
        <v>184</v>
      </c>
      <c r="W13" s="26">
        <v>378</v>
      </c>
      <c r="X13" s="24" t="s">
        <v>2</v>
      </c>
      <c r="Y13" s="25">
        <v>1</v>
      </c>
      <c r="Z13" s="38" t="s">
        <v>26</v>
      </c>
      <c r="AA13" s="23" t="s">
        <v>23</v>
      </c>
      <c r="AB13" s="39" t="s">
        <v>30</v>
      </c>
      <c r="AC13" s="24" t="s">
        <v>31</v>
      </c>
      <c r="AD13" s="24" t="s">
        <v>32</v>
      </c>
      <c r="AE13" s="24" t="s">
        <v>13</v>
      </c>
      <c r="AF13" s="40" t="s">
        <v>14</v>
      </c>
      <c r="AG13" s="24">
        <v>4576</v>
      </c>
      <c r="AH13" s="39" t="s">
        <v>75</v>
      </c>
      <c r="AI13" s="47" t="s">
        <v>76</v>
      </c>
      <c r="AJ13" s="48" t="s">
        <v>74</v>
      </c>
      <c r="AK13" s="28">
        <v>120</v>
      </c>
      <c r="AL13" s="105">
        <v>0</v>
      </c>
      <c r="AM13" s="40" t="s">
        <v>168</v>
      </c>
      <c r="AN13" s="28" t="s">
        <v>169</v>
      </c>
      <c r="AO13" s="106" t="s">
        <v>167</v>
      </c>
      <c r="AP13" s="40">
        <v>0</v>
      </c>
      <c r="AQ13" s="40">
        <v>20</v>
      </c>
      <c r="AR13" s="40">
        <v>20.010000000000002</v>
      </c>
      <c r="AS13" s="40">
        <v>80</v>
      </c>
      <c r="AT13" s="40">
        <v>80.010000000000005</v>
      </c>
      <c r="AU13" s="107">
        <v>110</v>
      </c>
      <c r="AV13" s="108">
        <v>10</v>
      </c>
      <c r="AW13" s="40">
        <v>10</v>
      </c>
      <c r="AX13" s="40">
        <v>10</v>
      </c>
      <c r="AY13" s="40">
        <v>10</v>
      </c>
      <c r="AZ13" s="40">
        <v>10</v>
      </c>
      <c r="BA13" s="40">
        <v>10</v>
      </c>
      <c r="BB13" s="40">
        <v>10</v>
      </c>
      <c r="BC13" s="40">
        <v>10</v>
      </c>
      <c r="BD13" s="40">
        <v>10</v>
      </c>
      <c r="BE13" s="40">
        <v>10</v>
      </c>
      <c r="BF13" s="40">
        <v>10</v>
      </c>
      <c r="BG13" s="40">
        <v>10</v>
      </c>
      <c r="BH13" s="40">
        <f>SUBTOTAL(9,AV13:BG13)</f>
        <v>120</v>
      </c>
    </row>
    <row r="14" spans="1:61" s="121" customFormat="1" ht="60" x14ac:dyDescent="0.25">
      <c r="A14" s="22">
        <v>3764</v>
      </c>
      <c r="B14" s="144" t="s">
        <v>195</v>
      </c>
      <c r="C14" s="23">
        <v>21121</v>
      </c>
      <c r="D14" s="24" t="s">
        <v>0</v>
      </c>
      <c r="E14" s="25">
        <v>11</v>
      </c>
      <c r="F14" s="24" t="s">
        <v>1</v>
      </c>
      <c r="G14" s="26">
        <v>47</v>
      </c>
      <c r="H14" s="24" t="s">
        <v>2</v>
      </c>
      <c r="I14" s="27">
        <v>252</v>
      </c>
      <c r="J14" s="28" t="s">
        <v>2</v>
      </c>
      <c r="K14" s="23">
        <v>2</v>
      </c>
      <c r="L14" s="24" t="s">
        <v>3</v>
      </c>
      <c r="M14" s="24">
        <v>6</v>
      </c>
      <c r="N14" s="24" t="s">
        <v>4</v>
      </c>
      <c r="O14" s="24">
        <v>8</v>
      </c>
      <c r="P14" s="24" t="s">
        <v>6</v>
      </c>
      <c r="Q14" s="24">
        <v>3</v>
      </c>
      <c r="R14" s="24" t="s">
        <v>182</v>
      </c>
      <c r="S14" s="24">
        <v>5</v>
      </c>
      <c r="T14" s="24" t="s">
        <v>185</v>
      </c>
      <c r="U14" s="24" t="s">
        <v>7</v>
      </c>
      <c r="V14" s="24" t="s">
        <v>184</v>
      </c>
      <c r="W14" s="26">
        <v>378</v>
      </c>
      <c r="X14" s="24" t="s">
        <v>2</v>
      </c>
      <c r="Y14" s="25">
        <v>1</v>
      </c>
      <c r="Z14" s="38" t="s">
        <v>26</v>
      </c>
      <c r="AA14" s="23" t="s">
        <v>23</v>
      </c>
      <c r="AB14" s="39" t="s">
        <v>33</v>
      </c>
      <c r="AC14" s="24" t="s">
        <v>34</v>
      </c>
      <c r="AD14" s="24" t="s">
        <v>35</v>
      </c>
      <c r="AE14" s="24" t="s">
        <v>13</v>
      </c>
      <c r="AF14" s="40" t="s">
        <v>14</v>
      </c>
      <c r="AG14" s="24">
        <v>4576</v>
      </c>
      <c r="AH14" s="39" t="s">
        <v>77</v>
      </c>
      <c r="AI14" s="47" t="s">
        <v>78</v>
      </c>
      <c r="AJ14" s="48" t="s">
        <v>74</v>
      </c>
      <c r="AK14" s="28">
        <v>420</v>
      </c>
      <c r="AL14" s="105">
        <v>0</v>
      </c>
      <c r="AM14" s="40" t="s">
        <v>168</v>
      </c>
      <c r="AN14" s="28" t="s">
        <v>169</v>
      </c>
      <c r="AO14" s="106" t="s">
        <v>167</v>
      </c>
      <c r="AP14" s="40">
        <v>0</v>
      </c>
      <c r="AQ14" s="40">
        <v>20</v>
      </c>
      <c r="AR14" s="40">
        <v>20.010000000000002</v>
      </c>
      <c r="AS14" s="40">
        <v>80</v>
      </c>
      <c r="AT14" s="40">
        <v>80.010000000000005</v>
      </c>
      <c r="AU14" s="107">
        <v>110</v>
      </c>
      <c r="AV14" s="108">
        <f>420/12</f>
        <v>35</v>
      </c>
      <c r="AW14" s="108">
        <f t="shared" ref="AW14:BG14" si="1">420/12</f>
        <v>35</v>
      </c>
      <c r="AX14" s="108">
        <f t="shared" si="1"/>
        <v>35</v>
      </c>
      <c r="AY14" s="108">
        <f t="shared" si="1"/>
        <v>35</v>
      </c>
      <c r="AZ14" s="108">
        <f t="shared" si="1"/>
        <v>35</v>
      </c>
      <c r="BA14" s="108">
        <f t="shared" si="1"/>
        <v>35</v>
      </c>
      <c r="BB14" s="108">
        <f t="shared" si="1"/>
        <v>35</v>
      </c>
      <c r="BC14" s="108">
        <f t="shared" si="1"/>
        <v>35</v>
      </c>
      <c r="BD14" s="108">
        <f t="shared" si="1"/>
        <v>35</v>
      </c>
      <c r="BE14" s="108">
        <f t="shared" si="1"/>
        <v>35</v>
      </c>
      <c r="BF14" s="108">
        <f t="shared" si="1"/>
        <v>35</v>
      </c>
      <c r="BG14" s="108">
        <f t="shared" si="1"/>
        <v>35</v>
      </c>
      <c r="BH14" s="40">
        <f>SUBTOTAL(9,AV14:BG14)</f>
        <v>420</v>
      </c>
    </row>
    <row r="15" spans="1:61" s="121" customFormat="1" ht="45" x14ac:dyDescent="0.25">
      <c r="A15" s="22">
        <v>3771</v>
      </c>
      <c r="B15" s="144" t="s">
        <v>196</v>
      </c>
      <c r="C15" s="23">
        <v>21121</v>
      </c>
      <c r="D15" s="24" t="s">
        <v>0</v>
      </c>
      <c r="E15" s="25">
        <v>11</v>
      </c>
      <c r="F15" s="24" t="s">
        <v>1</v>
      </c>
      <c r="G15" s="26">
        <v>47</v>
      </c>
      <c r="H15" s="24" t="s">
        <v>2</v>
      </c>
      <c r="I15" s="27">
        <v>252</v>
      </c>
      <c r="J15" s="28" t="s">
        <v>2</v>
      </c>
      <c r="K15" s="23">
        <v>2</v>
      </c>
      <c r="L15" s="24" t="s">
        <v>3</v>
      </c>
      <c r="M15" s="24">
        <v>6</v>
      </c>
      <c r="N15" s="24" t="s">
        <v>4</v>
      </c>
      <c r="O15" s="24">
        <v>8</v>
      </c>
      <c r="P15" s="24" t="s">
        <v>6</v>
      </c>
      <c r="Q15" s="24">
        <v>3</v>
      </c>
      <c r="R15" s="24" t="s">
        <v>182</v>
      </c>
      <c r="S15" s="24">
        <v>5</v>
      </c>
      <c r="T15" s="24" t="s">
        <v>185</v>
      </c>
      <c r="U15" s="24" t="s">
        <v>7</v>
      </c>
      <c r="V15" s="24" t="s">
        <v>184</v>
      </c>
      <c r="W15" s="26">
        <v>378</v>
      </c>
      <c r="X15" s="24" t="s">
        <v>2</v>
      </c>
      <c r="Y15" s="25">
        <v>1</v>
      </c>
      <c r="Z15" s="38" t="s">
        <v>26</v>
      </c>
      <c r="AA15" s="23" t="s">
        <v>23</v>
      </c>
      <c r="AB15" s="39" t="s">
        <v>36</v>
      </c>
      <c r="AC15" s="24" t="s">
        <v>34</v>
      </c>
      <c r="AD15" s="24" t="s">
        <v>37</v>
      </c>
      <c r="AE15" s="24" t="s">
        <v>13</v>
      </c>
      <c r="AF15" s="40" t="s">
        <v>14</v>
      </c>
      <c r="AG15" s="24">
        <v>4576</v>
      </c>
      <c r="AH15" s="39" t="s">
        <v>79</v>
      </c>
      <c r="AI15" s="47" t="s">
        <v>80</v>
      </c>
      <c r="AJ15" s="48" t="s">
        <v>81</v>
      </c>
      <c r="AK15" s="28">
        <v>100</v>
      </c>
      <c r="AL15" s="105">
        <v>0</v>
      </c>
      <c r="AM15" s="40" t="s">
        <v>165</v>
      </c>
      <c r="AN15" s="28" t="s">
        <v>169</v>
      </c>
      <c r="AO15" s="106" t="s">
        <v>167</v>
      </c>
      <c r="AP15" s="40">
        <v>0</v>
      </c>
      <c r="AQ15" s="40">
        <v>20</v>
      </c>
      <c r="AR15" s="40">
        <v>20.010000000000002</v>
      </c>
      <c r="AS15" s="40">
        <v>80</v>
      </c>
      <c r="AT15" s="40">
        <v>80.010000000000005</v>
      </c>
      <c r="AU15" s="107">
        <v>110</v>
      </c>
      <c r="AV15" s="110">
        <f>(10000%/100)/12</f>
        <v>8.3333333333333329E-2</v>
      </c>
      <c r="AW15" s="110">
        <f>(10000%/100)/12+AV15</f>
        <v>0.16666666666666666</v>
      </c>
      <c r="AX15" s="110">
        <f t="shared" ref="AX15:BG20" si="2">(10000%/100)/12+AW15</f>
        <v>0.25</v>
      </c>
      <c r="AY15" s="110">
        <f t="shared" si="2"/>
        <v>0.33333333333333331</v>
      </c>
      <c r="AZ15" s="110">
        <f t="shared" si="2"/>
        <v>0.41666666666666663</v>
      </c>
      <c r="BA15" s="110">
        <f t="shared" si="2"/>
        <v>0.49999999999999994</v>
      </c>
      <c r="BB15" s="110">
        <f t="shared" si="2"/>
        <v>0.58333333333333326</v>
      </c>
      <c r="BC15" s="110">
        <f t="shared" si="2"/>
        <v>0.66666666666666663</v>
      </c>
      <c r="BD15" s="110">
        <f t="shared" si="2"/>
        <v>0.75</v>
      </c>
      <c r="BE15" s="110">
        <f t="shared" si="2"/>
        <v>0.83333333333333337</v>
      </c>
      <c r="BF15" s="110">
        <f t="shared" si="2"/>
        <v>0.91666666666666674</v>
      </c>
      <c r="BG15" s="109">
        <f t="shared" si="2"/>
        <v>1</v>
      </c>
      <c r="BH15" s="111">
        <f>+BG15</f>
        <v>1</v>
      </c>
    </row>
    <row r="16" spans="1:61" s="118" customFormat="1" ht="45" x14ac:dyDescent="0.25">
      <c r="A16" s="1"/>
      <c r="B16" s="141" t="s">
        <v>197</v>
      </c>
      <c r="C16" s="2">
        <v>21121</v>
      </c>
      <c r="D16" s="3" t="s">
        <v>0</v>
      </c>
      <c r="E16" s="4">
        <v>11</v>
      </c>
      <c r="F16" s="3" t="s">
        <v>1</v>
      </c>
      <c r="G16" s="5">
        <v>47</v>
      </c>
      <c r="H16" s="3" t="s">
        <v>2</v>
      </c>
      <c r="I16" s="6">
        <v>252</v>
      </c>
      <c r="J16" s="7" t="s">
        <v>2</v>
      </c>
      <c r="K16" s="2">
        <v>2</v>
      </c>
      <c r="L16" s="3" t="s">
        <v>3</v>
      </c>
      <c r="M16" s="3">
        <v>6</v>
      </c>
      <c r="N16" s="3" t="s">
        <v>4</v>
      </c>
      <c r="O16" s="3">
        <v>8</v>
      </c>
      <c r="P16" s="3" t="s">
        <v>6</v>
      </c>
      <c r="Q16" s="3">
        <v>3</v>
      </c>
      <c r="R16" s="3" t="s">
        <v>182</v>
      </c>
      <c r="S16" s="3">
        <v>5</v>
      </c>
      <c r="T16" s="3" t="s">
        <v>185</v>
      </c>
      <c r="U16" s="3" t="s">
        <v>7</v>
      </c>
      <c r="V16" s="3" t="s">
        <v>184</v>
      </c>
      <c r="W16" s="5">
        <v>378</v>
      </c>
      <c r="X16" s="3" t="s">
        <v>8</v>
      </c>
      <c r="Y16" s="4">
        <v>1</v>
      </c>
      <c r="Z16" s="29" t="s">
        <v>9</v>
      </c>
      <c r="AA16" s="2" t="s">
        <v>10</v>
      </c>
      <c r="AB16" s="30" t="s">
        <v>38</v>
      </c>
      <c r="AC16" s="3" t="s">
        <v>39</v>
      </c>
      <c r="AD16" s="3" t="s">
        <v>40</v>
      </c>
      <c r="AE16" s="3" t="s">
        <v>13</v>
      </c>
      <c r="AF16" s="31" t="s">
        <v>14</v>
      </c>
      <c r="AG16" s="3">
        <v>4896</v>
      </c>
      <c r="AH16" s="30" t="s">
        <v>82</v>
      </c>
      <c r="AI16" s="41" t="s">
        <v>83</v>
      </c>
      <c r="AJ16" s="42" t="s">
        <v>84</v>
      </c>
      <c r="AK16" s="7">
        <v>100</v>
      </c>
      <c r="AL16" s="89">
        <v>0</v>
      </c>
      <c r="AM16" s="31" t="s">
        <v>165</v>
      </c>
      <c r="AN16" s="7" t="s">
        <v>169</v>
      </c>
      <c r="AO16" s="90" t="s">
        <v>167</v>
      </c>
      <c r="AP16" s="31">
        <v>0</v>
      </c>
      <c r="AQ16" s="31">
        <v>20</v>
      </c>
      <c r="AR16" s="31">
        <v>20.010000000000002</v>
      </c>
      <c r="AS16" s="31">
        <v>80</v>
      </c>
      <c r="AT16" s="31">
        <v>80.010000000000005</v>
      </c>
      <c r="AU16" s="91">
        <v>110</v>
      </c>
      <c r="AV16" s="112">
        <f>(10000%/100)/12</f>
        <v>8.3333333333333329E-2</v>
      </c>
      <c r="AW16" s="112">
        <f>(10000%/100)/12+AV16</f>
        <v>0.16666666666666666</v>
      </c>
      <c r="AX16" s="112">
        <f t="shared" si="2"/>
        <v>0.25</v>
      </c>
      <c r="AY16" s="112">
        <f t="shared" si="2"/>
        <v>0.33333333333333331</v>
      </c>
      <c r="AZ16" s="112">
        <f t="shared" si="2"/>
        <v>0.41666666666666663</v>
      </c>
      <c r="BA16" s="112">
        <f t="shared" si="2"/>
        <v>0.49999999999999994</v>
      </c>
      <c r="BB16" s="112">
        <f t="shared" si="2"/>
        <v>0.58333333333333326</v>
      </c>
      <c r="BC16" s="112">
        <f t="shared" si="2"/>
        <v>0.66666666666666663</v>
      </c>
      <c r="BD16" s="112">
        <f t="shared" si="2"/>
        <v>0.75</v>
      </c>
      <c r="BE16" s="112">
        <f t="shared" si="2"/>
        <v>0.83333333333333337</v>
      </c>
      <c r="BF16" s="112">
        <f t="shared" si="2"/>
        <v>0.91666666666666674</v>
      </c>
      <c r="BG16" s="113">
        <f t="shared" si="2"/>
        <v>1</v>
      </c>
      <c r="BH16" s="94">
        <f>+BG16</f>
        <v>1</v>
      </c>
    </row>
    <row r="17" spans="1:61" s="119" customFormat="1" ht="60" x14ac:dyDescent="0.25">
      <c r="A17" s="8"/>
      <c r="B17" s="142" t="s">
        <v>198</v>
      </c>
      <c r="C17" s="9">
        <v>21121</v>
      </c>
      <c r="D17" s="10" t="s">
        <v>0</v>
      </c>
      <c r="E17" s="11">
        <v>11</v>
      </c>
      <c r="F17" s="10" t="s">
        <v>1</v>
      </c>
      <c r="G17" s="12">
        <v>47</v>
      </c>
      <c r="H17" s="10" t="s">
        <v>2</v>
      </c>
      <c r="I17" s="13">
        <v>252</v>
      </c>
      <c r="J17" s="14" t="s">
        <v>2</v>
      </c>
      <c r="K17" s="9">
        <v>2</v>
      </c>
      <c r="L17" s="10" t="s">
        <v>3</v>
      </c>
      <c r="M17" s="10">
        <v>6</v>
      </c>
      <c r="N17" s="10" t="s">
        <v>4</v>
      </c>
      <c r="O17" s="10">
        <v>8</v>
      </c>
      <c r="P17" s="10" t="s">
        <v>6</v>
      </c>
      <c r="Q17" s="10">
        <v>3</v>
      </c>
      <c r="R17" s="10" t="s">
        <v>182</v>
      </c>
      <c r="S17" s="10">
        <v>5</v>
      </c>
      <c r="T17" s="10" t="s">
        <v>185</v>
      </c>
      <c r="U17" s="10" t="s">
        <v>7</v>
      </c>
      <c r="V17" s="10" t="s">
        <v>184</v>
      </c>
      <c r="W17" s="12">
        <v>378</v>
      </c>
      <c r="X17" s="10" t="s">
        <v>8</v>
      </c>
      <c r="Y17" s="11"/>
      <c r="Z17" s="32" t="s">
        <v>15</v>
      </c>
      <c r="AA17" s="9" t="s">
        <v>16</v>
      </c>
      <c r="AB17" s="33" t="s">
        <v>41</v>
      </c>
      <c r="AC17" s="10" t="s">
        <v>42</v>
      </c>
      <c r="AD17" s="10" t="s">
        <v>43</v>
      </c>
      <c r="AE17" s="10" t="s">
        <v>13</v>
      </c>
      <c r="AF17" s="34" t="s">
        <v>14</v>
      </c>
      <c r="AG17" s="10">
        <v>4638</v>
      </c>
      <c r="AH17" s="33" t="s">
        <v>85</v>
      </c>
      <c r="AI17" s="43" t="s">
        <v>86</v>
      </c>
      <c r="AJ17" s="44" t="s">
        <v>87</v>
      </c>
      <c r="AK17" s="14">
        <f>1020+88+2400</f>
        <v>3508</v>
      </c>
      <c r="AL17" s="95">
        <v>0</v>
      </c>
      <c r="AM17" s="34" t="s">
        <v>168</v>
      </c>
      <c r="AN17" s="14" t="s">
        <v>169</v>
      </c>
      <c r="AO17" s="96" t="s">
        <v>167</v>
      </c>
      <c r="AP17" s="34">
        <v>0</v>
      </c>
      <c r="AQ17" s="34">
        <v>20</v>
      </c>
      <c r="AR17" s="34">
        <v>20.010000000000002</v>
      </c>
      <c r="AS17" s="34">
        <v>80</v>
      </c>
      <c r="AT17" s="34">
        <v>80.010000000000005</v>
      </c>
      <c r="AU17" s="97">
        <v>110</v>
      </c>
      <c r="AV17" s="98">
        <f>TRUNC(3508/12)</f>
        <v>292</v>
      </c>
      <c r="AW17" s="98">
        <f t="shared" ref="AW17:BF17" si="3">TRUNC(3508/12)</f>
        <v>292</v>
      </c>
      <c r="AX17" s="98">
        <f t="shared" si="3"/>
        <v>292</v>
      </c>
      <c r="AY17" s="98">
        <f t="shared" si="3"/>
        <v>292</v>
      </c>
      <c r="AZ17" s="98">
        <f t="shared" si="3"/>
        <v>292</v>
      </c>
      <c r="BA17" s="98">
        <f t="shared" si="3"/>
        <v>292</v>
      </c>
      <c r="BB17" s="98">
        <f t="shared" si="3"/>
        <v>292</v>
      </c>
      <c r="BC17" s="98">
        <f t="shared" si="3"/>
        <v>292</v>
      </c>
      <c r="BD17" s="98">
        <f t="shared" si="3"/>
        <v>292</v>
      </c>
      <c r="BE17" s="98">
        <f t="shared" si="3"/>
        <v>292</v>
      </c>
      <c r="BF17" s="98">
        <f t="shared" si="3"/>
        <v>292</v>
      </c>
      <c r="BG17" s="98">
        <f>TRUNC(3508/12)+4</f>
        <v>296</v>
      </c>
      <c r="BH17" s="34"/>
    </row>
    <row r="18" spans="1:61" s="120" customFormat="1" ht="60" x14ac:dyDescent="0.25">
      <c r="A18" s="15"/>
      <c r="B18" s="143" t="s">
        <v>199</v>
      </c>
      <c r="C18" s="16">
        <v>21121</v>
      </c>
      <c r="D18" s="17" t="s">
        <v>0</v>
      </c>
      <c r="E18" s="18">
        <v>11</v>
      </c>
      <c r="F18" s="17" t="s">
        <v>1</v>
      </c>
      <c r="G18" s="19">
        <v>47</v>
      </c>
      <c r="H18" s="17" t="s">
        <v>2</v>
      </c>
      <c r="I18" s="20">
        <v>252</v>
      </c>
      <c r="J18" s="21" t="s">
        <v>2</v>
      </c>
      <c r="K18" s="16">
        <v>2</v>
      </c>
      <c r="L18" s="17" t="s">
        <v>3</v>
      </c>
      <c r="M18" s="17">
        <v>6</v>
      </c>
      <c r="N18" s="17" t="s">
        <v>4</v>
      </c>
      <c r="O18" s="17">
        <v>8</v>
      </c>
      <c r="P18" s="17" t="s">
        <v>6</v>
      </c>
      <c r="Q18" s="17">
        <v>3</v>
      </c>
      <c r="R18" s="17" t="s">
        <v>182</v>
      </c>
      <c r="S18" s="17">
        <v>5</v>
      </c>
      <c r="T18" s="17" t="s">
        <v>185</v>
      </c>
      <c r="U18" s="17" t="s">
        <v>7</v>
      </c>
      <c r="V18" s="17" t="s">
        <v>184</v>
      </c>
      <c r="W18" s="19">
        <v>378</v>
      </c>
      <c r="X18" s="17" t="s">
        <v>8</v>
      </c>
      <c r="Y18" s="18"/>
      <c r="Z18" s="35" t="s">
        <v>15</v>
      </c>
      <c r="AA18" s="16" t="s">
        <v>19</v>
      </c>
      <c r="AB18" s="36" t="s">
        <v>44</v>
      </c>
      <c r="AC18" s="17" t="s">
        <v>45</v>
      </c>
      <c r="AD18" s="17" t="s">
        <v>46</v>
      </c>
      <c r="AE18" s="17" t="s">
        <v>13</v>
      </c>
      <c r="AF18" s="37" t="s">
        <v>14</v>
      </c>
      <c r="AG18" s="17">
        <v>4869</v>
      </c>
      <c r="AH18" s="36" t="s">
        <v>88</v>
      </c>
      <c r="AI18" s="45" t="s">
        <v>89</v>
      </c>
      <c r="AJ18" s="46" t="s">
        <v>90</v>
      </c>
      <c r="AK18" s="21">
        <v>100</v>
      </c>
      <c r="AL18" s="99">
        <v>0</v>
      </c>
      <c r="AM18" s="37" t="s">
        <v>165</v>
      </c>
      <c r="AN18" s="21" t="s">
        <v>169</v>
      </c>
      <c r="AO18" s="100" t="s">
        <v>167</v>
      </c>
      <c r="AP18" s="37">
        <v>0</v>
      </c>
      <c r="AQ18" s="37">
        <v>20</v>
      </c>
      <c r="AR18" s="37">
        <v>20.010000000000002</v>
      </c>
      <c r="AS18" s="37">
        <v>80</v>
      </c>
      <c r="AT18" s="37">
        <v>80.010000000000005</v>
      </c>
      <c r="AU18" s="101">
        <v>110</v>
      </c>
      <c r="AV18" s="114">
        <f>(10000%/100)/12</f>
        <v>8.3333333333333329E-2</v>
      </c>
      <c r="AW18" s="114">
        <f>(10000%/100)/12+AV18</f>
        <v>0.16666666666666666</v>
      </c>
      <c r="AX18" s="114">
        <f t="shared" si="2"/>
        <v>0.25</v>
      </c>
      <c r="AY18" s="114">
        <f t="shared" si="2"/>
        <v>0.33333333333333331</v>
      </c>
      <c r="AZ18" s="114">
        <f t="shared" si="2"/>
        <v>0.41666666666666663</v>
      </c>
      <c r="BA18" s="114">
        <f t="shared" si="2"/>
        <v>0.49999999999999994</v>
      </c>
      <c r="BB18" s="114">
        <f t="shared" si="2"/>
        <v>0.58333333333333326</v>
      </c>
      <c r="BC18" s="114">
        <f t="shared" si="2"/>
        <v>0.66666666666666663</v>
      </c>
      <c r="BD18" s="114">
        <f t="shared" si="2"/>
        <v>0.75</v>
      </c>
      <c r="BE18" s="114">
        <f t="shared" si="2"/>
        <v>0.83333333333333337</v>
      </c>
      <c r="BF18" s="114">
        <f t="shared" si="2"/>
        <v>0.91666666666666674</v>
      </c>
      <c r="BG18" s="115">
        <f t="shared" si="2"/>
        <v>1</v>
      </c>
      <c r="BH18" s="104">
        <f>+BG18</f>
        <v>1</v>
      </c>
    </row>
    <row r="19" spans="1:61" s="121" customFormat="1" ht="45" x14ac:dyDescent="0.25">
      <c r="A19" s="22">
        <v>3785</v>
      </c>
      <c r="B19" s="144" t="s">
        <v>200</v>
      </c>
      <c r="C19" s="23">
        <v>21121</v>
      </c>
      <c r="D19" s="24" t="s">
        <v>0</v>
      </c>
      <c r="E19" s="25">
        <v>11</v>
      </c>
      <c r="F19" s="24" t="s">
        <v>1</v>
      </c>
      <c r="G19" s="26">
        <v>47</v>
      </c>
      <c r="H19" s="24" t="s">
        <v>2</v>
      </c>
      <c r="I19" s="27">
        <v>252</v>
      </c>
      <c r="J19" s="28" t="s">
        <v>2</v>
      </c>
      <c r="K19" s="23">
        <v>2</v>
      </c>
      <c r="L19" s="24" t="s">
        <v>3</v>
      </c>
      <c r="M19" s="24">
        <v>6</v>
      </c>
      <c r="N19" s="24" t="s">
        <v>4</v>
      </c>
      <c r="O19" s="24">
        <v>8</v>
      </c>
      <c r="P19" s="24" t="s">
        <v>6</v>
      </c>
      <c r="Q19" s="24">
        <v>3</v>
      </c>
      <c r="R19" s="24" t="s">
        <v>182</v>
      </c>
      <c r="S19" s="24">
        <v>5</v>
      </c>
      <c r="T19" s="24" t="s">
        <v>185</v>
      </c>
      <c r="U19" s="24" t="s">
        <v>7</v>
      </c>
      <c r="V19" s="24" t="s">
        <v>184</v>
      </c>
      <c r="W19" s="26">
        <v>378</v>
      </c>
      <c r="X19" s="24" t="s">
        <v>2</v>
      </c>
      <c r="Y19" s="25">
        <v>1</v>
      </c>
      <c r="Z19" s="38" t="s">
        <v>26</v>
      </c>
      <c r="AA19" s="23" t="s">
        <v>23</v>
      </c>
      <c r="AB19" s="39" t="s">
        <v>47</v>
      </c>
      <c r="AC19" s="24" t="s">
        <v>48</v>
      </c>
      <c r="AD19" s="24" t="s">
        <v>35</v>
      </c>
      <c r="AE19" s="24" t="s">
        <v>13</v>
      </c>
      <c r="AF19" s="40" t="s">
        <v>14</v>
      </c>
      <c r="AG19" s="24">
        <v>4539</v>
      </c>
      <c r="AH19" s="39" t="s">
        <v>91</v>
      </c>
      <c r="AI19" s="47" t="s">
        <v>92</v>
      </c>
      <c r="AJ19" s="48" t="s">
        <v>93</v>
      </c>
      <c r="AK19" s="28">
        <v>1020</v>
      </c>
      <c r="AL19" s="105">
        <v>0</v>
      </c>
      <c r="AM19" s="40" t="s">
        <v>168</v>
      </c>
      <c r="AN19" s="28" t="s">
        <v>169</v>
      </c>
      <c r="AO19" s="106" t="s">
        <v>167</v>
      </c>
      <c r="AP19" s="40">
        <v>0</v>
      </c>
      <c r="AQ19" s="40">
        <v>20</v>
      </c>
      <c r="AR19" s="40">
        <v>20.010000000000002</v>
      </c>
      <c r="AS19" s="40">
        <v>80</v>
      </c>
      <c r="AT19" s="40">
        <v>80.010000000000005</v>
      </c>
      <c r="AU19" s="107">
        <v>110</v>
      </c>
      <c r="AV19" s="108">
        <f>1020/12</f>
        <v>85</v>
      </c>
      <c r="AW19" s="108">
        <f t="shared" ref="AW19:BG19" si="4">1020/12</f>
        <v>85</v>
      </c>
      <c r="AX19" s="108">
        <f t="shared" si="4"/>
        <v>85</v>
      </c>
      <c r="AY19" s="108">
        <f t="shared" si="4"/>
        <v>85</v>
      </c>
      <c r="AZ19" s="108">
        <f t="shared" si="4"/>
        <v>85</v>
      </c>
      <c r="BA19" s="108">
        <f t="shared" si="4"/>
        <v>85</v>
      </c>
      <c r="BB19" s="108">
        <f t="shared" si="4"/>
        <v>85</v>
      </c>
      <c r="BC19" s="108">
        <f t="shared" si="4"/>
        <v>85</v>
      </c>
      <c r="BD19" s="108">
        <f t="shared" si="4"/>
        <v>85</v>
      </c>
      <c r="BE19" s="108">
        <f t="shared" si="4"/>
        <v>85</v>
      </c>
      <c r="BF19" s="108">
        <f t="shared" si="4"/>
        <v>85</v>
      </c>
      <c r="BG19" s="108">
        <f t="shared" si="4"/>
        <v>85</v>
      </c>
      <c r="BH19" s="40">
        <f>SUBTOTAL(9,AV19:BG19)</f>
        <v>1020</v>
      </c>
    </row>
    <row r="20" spans="1:61" s="121" customFormat="1" ht="75" x14ac:dyDescent="0.25">
      <c r="A20" s="22">
        <v>3789</v>
      </c>
      <c r="B20" s="144" t="s">
        <v>201</v>
      </c>
      <c r="C20" s="23">
        <v>21121</v>
      </c>
      <c r="D20" s="24" t="s">
        <v>0</v>
      </c>
      <c r="E20" s="25">
        <v>11</v>
      </c>
      <c r="F20" s="24" t="s">
        <v>1</v>
      </c>
      <c r="G20" s="26">
        <v>47</v>
      </c>
      <c r="H20" s="24" t="s">
        <v>2</v>
      </c>
      <c r="I20" s="27">
        <v>252</v>
      </c>
      <c r="J20" s="28" t="s">
        <v>2</v>
      </c>
      <c r="K20" s="23">
        <v>2</v>
      </c>
      <c r="L20" s="24" t="s">
        <v>3</v>
      </c>
      <c r="M20" s="24">
        <v>6</v>
      </c>
      <c r="N20" s="24" t="s">
        <v>4</v>
      </c>
      <c r="O20" s="24">
        <v>8</v>
      </c>
      <c r="P20" s="24" t="s">
        <v>6</v>
      </c>
      <c r="Q20" s="24">
        <v>3</v>
      </c>
      <c r="R20" s="24" t="s">
        <v>182</v>
      </c>
      <c r="S20" s="24">
        <v>5</v>
      </c>
      <c r="T20" s="24" t="s">
        <v>185</v>
      </c>
      <c r="U20" s="24" t="s">
        <v>7</v>
      </c>
      <c r="V20" s="24" t="s">
        <v>184</v>
      </c>
      <c r="W20" s="26">
        <v>378</v>
      </c>
      <c r="X20" s="24" t="s">
        <v>2</v>
      </c>
      <c r="Y20" s="25">
        <v>1</v>
      </c>
      <c r="Z20" s="38" t="s">
        <v>26</v>
      </c>
      <c r="AA20" s="23" t="s">
        <v>23</v>
      </c>
      <c r="AB20" s="39" t="s">
        <v>49</v>
      </c>
      <c r="AC20" s="24" t="s">
        <v>45</v>
      </c>
      <c r="AD20" s="24" t="s">
        <v>35</v>
      </c>
      <c r="AE20" s="24" t="s">
        <v>13</v>
      </c>
      <c r="AF20" s="40" t="s">
        <v>14</v>
      </c>
      <c r="AG20" s="24">
        <v>4555</v>
      </c>
      <c r="AH20" s="39" t="s">
        <v>94</v>
      </c>
      <c r="AI20" s="47" t="s">
        <v>95</v>
      </c>
      <c r="AJ20" s="48" t="s">
        <v>96</v>
      </c>
      <c r="AK20" s="28">
        <v>100</v>
      </c>
      <c r="AL20" s="105">
        <v>0</v>
      </c>
      <c r="AM20" s="40" t="s">
        <v>165</v>
      </c>
      <c r="AN20" s="28" t="s">
        <v>169</v>
      </c>
      <c r="AO20" s="106" t="s">
        <v>167</v>
      </c>
      <c r="AP20" s="40">
        <v>0</v>
      </c>
      <c r="AQ20" s="40">
        <v>20</v>
      </c>
      <c r="AR20" s="40">
        <v>20.010000000000002</v>
      </c>
      <c r="AS20" s="40">
        <v>80</v>
      </c>
      <c r="AT20" s="40">
        <v>80.010000000000005</v>
      </c>
      <c r="AU20" s="107">
        <v>110</v>
      </c>
      <c r="AV20" s="110">
        <f>(10000%/100)/12</f>
        <v>8.3333333333333329E-2</v>
      </c>
      <c r="AW20" s="110">
        <f>(10000%/100)/12+AV20</f>
        <v>0.16666666666666666</v>
      </c>
      <c r="AX20" s="110">
        <f t="shared" si="2"/>
        <v>0.25</v>
      </c>
      <c r="AY20" s="110">
        <f t="shared" si="2"/>
        <v>0.33333333333333331</v>
      </c>
      <c r="AZ20" s="110">
        <f t="shared" si="2"/>
        <v>0.41666666666666663</v>
      </c>
      <c r="BA20" s="110">
        <f t="shared" si="2"/>
        <v>0.49999999999999994</v>
      </c>
      <c r="BB20" s="110">
        <f t="shared" si="2"/>
        <v>0.58333333333333326</v>
      </c>
      <c r="BC20" s="110">
        <f t="shared" si="2"/>
        <v>0.66666666666666663</v>
      </c>
      <c r="BD20" s="110">
        <f t="shared" si="2"/>
        <v>0.75</v>
      </c>
      <c r="BE20" s="110">
        <f t="shared" si="2"/>
        <v>0.83333333333333337</v>
      </c>
      <c r="BF20" s="110">
        <f t="shared" si="2"/>
        <v>0.91666666666666674</v>
      </c>
      <c r="BG20" s="109">
        <f t="shared" si="2"/>
        <v>1</v>
      </c>
      <c r="BH20" s="116">
        <f>+BG20</f>
        <v>1</v>
      </c>
    </row>
    <row r="21" spans="1:61" s="121" customFormat="1" ht="45" x14ac:dyDescent="0.25">
      <c r="A21" s="22">
        <v>3791</v>
      </c>
      <c r="B21" s="144" t="s">
        <v>202</v>
      </c>
      <c r="C21" s="23">
        <v>21121</v>
      </c>
      <c r="D21" s="24" t="s">
        <v>0</v>
      </c>
      <c r="E21" s="25">
        <v>11</v>
      </c>
      <c r="F21" s="24" t="s">
        <v>1</v>
      </c>
      <c r="G21" s="26">
        <v>47</v>
      </c>
      <c r="H21" s="24" t="s">
        <v>2</v>
      </c>
      <c r="I21" s="27">
        <v>252</v>
      </c>
      <c r="J21" s="28" t="s">
        <v>2</v>
      </c>
      <c r="K21" s="23">
        <v>2</v>
      </c>
      <c r="L21" s="24" t="s">
        <v>3</v>
      </c>
      <c r="M21" s="24">
        <v>6</v>
      </c>
      <c r="N21" s="24" t="s">
        <v>4</v>
      </c>
      <c r="O21" s="24">
        <v>8</v>
      </c>
      <c r="P21" s="24" t="s">
        <v>6</v>
      </c>
      <c r="Q21" s="24">
        <v>3</v>
      </c>
      <c r="R21" s="24" t="s">
        <v>182</v>
      </c>
      <c r="S21" s="24">
        <v>5</v>
      </c>
      <c r="T21" s="24" t="s">
        <v>185</v>
      </c>
      <c r="U21" s="24" t="s">
        <v>7</v>
      </c>
      <c r="V21" s="24" t="s">
        <v>184</v>
      </c>
      <c r="W21" s="26">
        <v>378</v>
      </c>
      <c r="X21" s="24" t="s">
        <v>2</v>
      </c>
      <c r="Y21" s="25">
        <v>1</v>
      </c>
      <c r="Z21" s="38" t="s">
        <v>26</v>
      </c>
      <c r="AA21" s="23" t="s">
        <v>23</v>
      </c>
      <c r="AB21" s="39" t="s">
        <v>50</v>
      </c>
      <c r="AC21" s="24" t="s">
        <v>45</v>
      </c>
      <c r="AD21" s="24" t="s">
        <v>35</v>
      </c>
      <c r="AE21" s="24" t="s">
        <v>13</v>
      </c>
      <c r="AF21" s="40" t="s">
        <v>14</v>
      </c>
      <c r="AG21" s="24">
        <v>4563</v>
      </c>
      <c r="AH21" s="39" t="s">
        <v>97</v>
      </c>
      <c r="AI21" s="47" t="s">
        <v>98</v>
      </c>
      <c r="AJ21" s="48" t="s">
        <v>87</v>
      </c>
      <c r="AK21" s="28">
        <v>2400</v>
      </c>
      <c r="AL21" s="105">
        <v>0</v>
      </c>
      <c r="AM21" s="40" t="s">
        <v>168</v>
      </c>
      <c r="AN21" s="28" t="s">
        <v>169</v>
      </c>
      <c r="AO21" s="106" t="s">
        <v>167</v>
      </c>
      <c r="AP21" s="40">
        <v>0</v>
      </c>
      <c r="AQ21" s="40">
        <v>20</v>
      </c>
      <c r="AR21" s="40">
        <v>20.010000000000002</v>
      </c>
      <c r="AS21" s="40">
        <v>80</v>
      </c>
      <c r="AT21" s="40">
        <v>80.010000000000005</v>
      </c>
      <c r="AU21" s="107">
        <v>110</v>
      </c>
      <c r="AV21" s="108">
        <f>2400/12</f>
        <v>200</v>
      </c>
      <c r="AW21" s="108">
        <f t="shared" ref="AW21:BG21" si="5">2400/12</f>
        <v>200</v>
      </c>
      <c r="AX21" s="108">
        <f t="shared" si="5"/>
        <v>200</v>
      </c>
      <c r="AY21" s="108">
        <f t="shared" si="5"/>
        <v>200</v>
      </c>
      <c r="AZ21" s="108">
        <f t="shared" si="5"/>
        <v>200</v>
      </c>
      <c r="BA21" s="108">
        <f t="shared" si="5"/>
        <v>200</v>
      </c>
      <c r="BB21" s="108">
        <f t="shared" si="5"/>
        <v>200</v>
      </c>
      <c r="BC21" s="108">
        <f t="shared" si="5"/>
        <v>200</v>
      </c>
      <c r="BD21" s="108">
        <f t="shared" si="5"/>
        <v>200</v>
      </c>
      <c r="BE21" s="108">
        <f t="shared" si="5"/>
        <v>200</v>
      </c>
      <c r="BF21" s="108">
        <f t="shared" si="5"/>
        <v>200</v>
      </c>
      <c r="BG21" s="108">
        <f t="shared" si="5"/>
        <v>200</v>
      </c>
      <c r="BH21" s="40">
        <f>SUBTOTAL(9,AV21:BG21)</f>
        <v>2400</v>
      </c>
    </row>
    <row r="22" spans="1:61" s="121" customFormat="1" ht="60" x14ac:dyDescent="0.25">
      <c r="A22" s="22">
        <v>3772</v>
      </c>
      <c r="B22" s="144" t="s">
        <v>203</v>
      </c>
      <c r="C22" s="23">
        <v>21121</v>
      </c>
      <c r="D22" s="24" t="s">
        <v>0</v>
      </c>
      <c r="E22" s="25">
        <v>11</v>
      </c>
      <c r="F22" s="24" t="s">
        <v>1</v>
      </c>
      <c r="G22" s="26">
        <v>47</v>
      </c>
      <c r="H22" s="24" t="s">
        <v>2</v>
      </c>
      <c r="I22" s="27">
        <v>252</v>
      </c>
      <c r="J22" s="28" t="s">
        <v>2</v>
      </c>
      <c r="K22" s="23">
        <v>2</v>
      </c>
      <c r="L22" s="24" t="s">
        <v>3</v>
      </c>
      <c r="M22" s="24">
        <v>6</v>
      </c>
      <c r="N22" s="24" t="s">
        <v>4</v>
      </c>
      <c r="O22" s="24">
        <v>8</v>
      </c>
      <c r="P22" s="24" t="s">
        <v>6</v>
      </c>
      <c r="Q22" s="24">
        <v>3</v>
      </c>
      <c r="R22" s="24" t="s">
        <v>182</v>
      </c>
      <c r="S22" s="24">
        <v>5</v>
      </c>
      <c r="T22" s="24" t="s">
        <v>185</v>
      </c>
      <c r="U22" s="24" t="s">
        <v>7</v>
      </c>
      <c r="V22" s="24" t="s">
        <v>184</v>
      </c>
      <c r="W22" s="26">
        <v>378</v>
      </c>
      <c r="X22" s="24" t="s">
        <v>2</v>
      </c>
      <c r="Y22" s="25">
        <v>1</v>
      </c>
      <c r="Z22" s="38" t="s">
        <v>26</v>
      </c>
      <c r="AA22" s="23" t="s">
        <v>23</v>
      </c>
      <c r="AB22" s="39" t="s">
        <v>51</v>
      </c>
      <c r="AC22" s="24" t="s">
        <v>52</v>
      </c>
      <c r="AD22" s="24" t="s">
        <v>35</v>
      </c>
      <c r="AE22" s="24" t="s">
        <v>13</v>
      </c>
      <c r="AF22" s="40" t="s">
        <v>14</v>
      </c>
      <c r="AG22" s="24">
        <v>4528</v>
      </c>
      <c r="AH22" s="39" t="s">
        <v>99</v>
      </c>
      <c r="AI22" s="47" t="s">
        <v>100</v>
      </c>
      <c r="AJ22" s="48" t="s">
        <v>87</v>
      </c>
      <c r="AK22" s="28">
        <v>250</v>
      </c>
      <c r="AL22" s="105">
        <v>0</v>
      </c>
      <c r="AM22" s="40" t="s">
        <v>168</v>
      </c>
      <c r="AN22" s="28" t="s">
        <v>166</v>
      </c>
      <c r="AO22" s="106" t="s">
        <v>167</v>
      </c>
      <c r="AP22" s="40">
        <v>0</v>
      </c>
      <c r="AQ22" s="40">
        <v>20</v>
      </c>
      <c r="AR22" s="40">
        <v>20.010000000000002</v>
      </c>
      <c r="AS22" s="40">
        <v>80</v>
      </c>
      <c r="AT22" s="40">
        <v>80.010000000000005</v>
      </c>
      <c r="AU22" s="107">
        <v>110</v>
      </c>
      <c r="AV22" s="108">
        <v>250</v>
      </c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40">
        <f>SUBTOTAL(9,AV22:BG22)</f>
        <v>250</v>
      </c>
    </row>
    <row r="23" spans="1:61" s="119" customFormat="1" ht="75" x14ac:dyDescent="0.25">
      <c r="A23" s="8">
        <v>3628</v>
      </c>
      <c r="B23" s="142" t="s">
        <v>204</v>
      </c>
      <c r="C23" s="9">
        <v>21121</v>
      </c>
      <c r="D23" s="10" t="s">
        <v>0</v>
      </c>
      <c r="E23" s="11">
        <v>11</v>
      </c>
      <c r="F23" s="10" t="s">
        <v>1</v>
      </c>
      <c r="G23" s="12">
        <v>47</v>
      </c>
      <c r="H23" s="10" t="s">
        <v>2</v>
      </c>
      <c r="I23" s="13">
        <v>252</v>
      </c>
      <c r="J23" s="14" t="s">
        <v>2</v>
      </c>
      <c r="K23" s="9">
        <v>2</v>
      </c>
      <c r="L23" s="10" t="s">
        <v>3</v>
      </c>
      <c r="M23" s="10">
        <v>6</v>
      </c>
      <c r="N23" s="10" t="s">
        <v>4</v>
      </c>
      <c r="O23" s="10">
        <v>8</v>
      </c>
      <c r="P23" s="10" t="s">
        <v>6</v>
      </c>
      <c r="Q23" s="10">
        <v>3</v>
      </c>
      <c r="R23" s="10" t="s">
        <v>182</v>
      </c>
      <c r="S23" s="10">
        <v>5</v>
      </c>
      <c r="T23" s="10" t="s">
        <v>185</v>
      </c>
      <c r="U23" s="10" t="s">
        <v>7</v>
      </c>
      <c r="V23" s="10" t="s">
        <v>184</v>
      </c>
      <c r="W23" s="12">
        <v>378</v>
      </c>
      <c r="X23" s="10" t="s">
        <v>2</v>
      </c>
      <c r="Y23" s="11"/>
      <c r="Z23" s="32" t="s">
        <v>15</v>
      </c>
      <c r="AA23" s="9" t="s">
        <v>16</v>
      </c>
      <c r="AB23" s="33" t="s">
        <v>53</v>
      </c>
      <c r="AC23" s="10" t="s">
        <v>54</v>
      </c>
      <c r="AD23" s="10" t="s">
        <v>35</v>
      </c>
      <c r="AE23" s="10" t="s">
        <v>13</v>
      </c>
      <c r="AF23" s="34" t="s">
        <v>14</v>
      </c>
      <c r="AG23" s="10">
        <v>4664</v>
      </c>
      <c r="AH23" s="33" t="s">
        <v>101</v>
      </c>
      <c r="AI23" s="43" t="s">
        <v>102</v>
      </c>
      <c r="AJ23" s="44" t="s">
        <v>23</v>
      </c>
      <c r="AK23" s="14">
        <v>3626</v>
      </c>
      <c r="AL23" s="95">
        <v>0</v>
      </c>
      <c r="AM23" s="34" t="s">
        <v>168</v>
      </c>
      <c r="AN23" s="14" t="s">
        <v>169</v>
      </c>
      <c r="AO23" s="96" t="s">
        <v>167</v>
      </c>
      <c r="AP23" s="34">
        <v>0</v>
      </c>
      <c r="AQ23" s="34">
        <v>20</v>
      </c>
      <c r="AR23" s="34">
        <v>20.010000000000002</v>
      </c>
      <c r="AS23" s="34">
        <v>80</v>
      </c>
      <c r="AT23" s="34">
        <v>80.010000000000005</v>
      </c>
      <c r="AU23" s="97">
        <v>110</v>
      </c>
      <c r="AV23" s="98">
        <f>TRUNC(3626/12)</f>
        <v>302</v>
      </c>
      <c r="AW23" s="98">
        <f t="shared" ref="AW23:BF23" si="6">TRUNC(3626/12)</f>
        <v>302</v>
      </c>
      <c r="AX23" s="98">
        <f t="shared" si="6"/>
        <v>302</v>
      </c>
      <c r="AY23" s="98">
        <f t="shared" si="6"/>
        <v>302</v>
      </c>
      <c r="AZ23" s="98">
        <f t="shared" si="6"/>
        <v>302</v>
      </c>
      <c r="BA23" s="98">
        <f t="shared" si="6"/>
        <v>302</v>
      </c>
      <c r="BB23" s="98">
        <f t="shared" si="6"/>
        <v>302</v>
      </c>
      <c r="BC23" s="98">
        <f t="shared" si="6"/>
        <v>302</v>
      </c>
      <c r="BD23" s="98">
        <f t="shared" si="6"/>
        <v>302</v>
      </c>
      <c r="BE23" s="98">
        <f t="shared" si="6"/>
        <v>302</v>
      </c>
      <c r="BF23" s="98">
        <f t="shared" si="6"/>
        <v>302</v>
      </c>
      <c r="BG23" s="98">
        <f>TRUNC(3626/12)+2</f>
        <v>304</v>
      </c>
      <c r="BH23" s="34">
        <f>SUBTOTAL(9,AV23:BG23)</f>
        <v>3626</v>
      </c>
      <c r="BI23" s="119">
        <f>+AK23-BH23</f>
        <v>0</v>
      </c>
    </row>
    <row r="24" spans="1:61" s="118" customFormat="1" ht="45" x14ac:dyDescent="0.25">
      <c r="A24" s="1">
        <v>3755</v>
      </c>
      <c r="B24" s="141" t="s">
        <v>205</v>
      </c>
      <c r="C24" s="2">
        <v>21121</v>
      </c>
      <c r="D24" s="3" t="s">
        <v>0</v>
      </c>
      <c r="E24" s="4">
        <v>11</v>
      </c>
      <c r="F24" s="3" t="s">
        <v>1</v>
      </c>
      <c r="G24" s="5">
        <v>47</v>
      </c>
      <c r="H24" s="3" t="s">
        <v>2</v>
      </c>
      <c r="I24" s="6">
        <v>252</v>
      </c>
      <c r="J24" s="7" t="s">
        <v>2</v>
      </c>
      <c r="K24" s="2">
        <v>2</v>
      </c>
      <c r="L24" s="3" t="s">
        <v>3</v>
      </c>
      <c r="M24" s="3">
        <v>6</v>
      </c>
      <c r="N24" s="3" t="s">
        <v>4</v>
      </c>
      <c r="O24" s="3">
        <v>8</v>
      </c>
      <c r="P24" s="3" t="s">
        <v>6</v>
      </c>
      <c r="Q24" s="3">
        <v>3</v>
      </c>
      <c r="R24" s="3" t="s">
        <v>182</v>
      </c>
      <c r="S24" s="3">
        <v>5</v>
      </c>
      <c r="T24" s="3" t="s">
        <v>185</v>
      </c>
      <c r="U24" s="3" t="s">
        <v>7</v>
      </c>
      <c r="V24" s="3" t="s">
        <v>184</v>
      </c>
      <c r="W24" s="5">
        <v>378</v>
      </c>
      <c r="X24" s="3" t="s">
        <v>2</v>
      </c>
      <c r="Y24" s="4">
        <v>1</v>
      </c>
      <c r="Z24" s="29" t="s">
        <v>26</v>
      </c>
      <c r="AA24" s="2" t="s">
        <v>10</v>
      </c>
      <c r="AB24" s="30" t="s">
        <v>55</v>
      </c>
      <c r="AC24" s="3" t="s">
        <v>34</v>
      </c>
      <c r="AD24" s="3" t="s">
        <v>56</v>
      </c>
      <c r="AE24" s="3" t="s">
        <v>13</v>
      </c>
      <c r="AF24" s="31" t="s">
        <v>14</v>
      </c>
      <c r="AG24" s="3">
        <v>4589</v>
      </c>
      <c r="AH24" s="30" t="s">
        <v>103</v>
      </c>
      <c r="AI24" s="41" t="s">
        <v>104</v>
      </c>
      <c r="AJ24" s="42" t="s">
        <v>105</v>
      </c>
      <c r="AK24" s="7">
        <f>+AK12+AK13+AK14</f>
        <v>640</v>
      </c>
      <c r="AL24" s="89">
        <v>0</v>
      </c>
      <c r="AM24" s="31" t="s">
        <v>168</v>
      </c>
      <c r="AN24" s="7" t="s">
        <v>169</v>
      </c>
      <c r="AO24" s="90" t="s">
        <v>167</v>
      </c>
      <c r="AP24" s="31">
        <v>0</v>
      </c>
      <c r="AQ24" s="31">
        <v>20</v>
      </c>
      <c r="AR24" s="31">
        <v>20.010000000000002</v>
      </c>
      <c r="AS24" s="31">
        <v>80</v>
      </c>
      <c r="AT24" s="31">
        <v>80.010000000000005</v>
      </c>
      <c r="AU24" s="91">
        <v>110</v>
      </c>
      <c r="AV24" s="112">
        <f>(10000%/100)/12</f>
        <v>8.3333333333333329E-2</v>
      </c>
      <c r="AW24" s="112">
        <f>(10000%/100)/12+AV24</f>
        <v>0.16666666666666666</v>
      </c>
      <c r="AX24" s="112">
        <f t="shared" ref="AX24:BG24" si="7">(10000%/100)/12+AW24</f>
        <v>0.25</v>
      </c>
      <c r="AY24" s="112">
        <f t="shared" si="7"/>
        <v>0.33333333333333331</v>
      </c>
      <c r="AZ24" s="112">
        <f t="shared" si="7"/>
        <v>0.41666666666666663</v>
      </c>
      <c r="BA24" s="112">
        <f t="shared" si="7"/>
        <v>0.49999999999999994</v>
      </c>
      <c r="BB24" s="112">
        <f t="shared" si="7"/>
        <v>0.58333333333333326</v>
      </c>
      <c r="BC24" s="112">
        <f t="shared" si="7"/>
        <v>0.66666666666666663</v>
      </c>
      <c r="BD24" s="112">
        <f t="shared" si="7"/>
        <v>0.75</v>
      </c>
      <c r="BE24" s="112">
        <f t="shared" si="7"/>
        <v>0.83333333333333337</v>
      </c>
      <c r="BF24" s="112">
        <f t="shared" si="7"/>
        <v>0.91666666666666674</v>
      </c>
      <c r="BG24" s="113">
        <f t="shared" si="7"/>
        <v>1</v>
      </c>
      <c r="BH24" s="93">
        <v>1</v>
      </c>
    </row>
    <row r="25" spans="1:61" s="120" customFormat="1" ht="45" x14ac:dyDescent="0.25">
      <c r="A25" s="15">
        <v>3745</v>
      </c>
      <c r="B25" s="143" t="s">
        <v>206</v>
      </c>
      <c r="C25" s="16">
        <v>21121</v>
      </c>
      <c r="D25" s="17" t="s">
        <v>0</v>
      </c>
      <c r="E25" s="18">
        <v>11</v>
      </c>
      <c r="F25" s="17" t="s">
        <v>1</v>
      </c>
      <c r="G25" s="19">
        <v>47</v>
      </c>
      <c r="H25" s="17" t="s">
        <v>2</v>
      </c>
      <c r="I25" s="20">
        <v>252</v>
      </c>
      <c r="J25" s="21" t="s">
        <v>2</v>
      </c>
      <c r="K25" s="16">
        <v>2</v>
      </c>
      <c r="L25" s="17" t="s">
        <v>3</v>
      </c>
      <c r="M25" s="17">
        <v>6</v>
      </c>
      <c r="N25" s="17" t="s">
        <v>4</v>
      </c>
      <c r="O25" s="17">
        <v>8</v>
      </c>
      <c r="P25" s="17" t="s">
        <v>6</v>
      </c>
      <c r="Q25" s="17">
        <v>3</v>
      </c>
      <c r="R25" s="17" t="s">
        <v>182</v>
      </c>
      <c r="S25" s="17">
        <v>5</v>
      </c>
      <c r="T25" s="17" t="s">
        <v>185</v>
      </c>
      <c r="U25" s="17" t="s">
        <v>7</v>
      </c>
      <c r="V25" s="17" t="s">
        <v>184</v>
      </c>
      <c r="W25" s="19">
        <v>378</v>
      </c>
      <c r="X25" s="17" t="s">
        <v>2</v>
      </c>
      <c r="Y25" s="18"/>
      <c r="Z25" s="35" t="s">
        <v>15</v>
      </c>
      <c r="AA25" s="16" t="s">
        <v>19</v>
      </c>
      <c r="AB25" s="36" t="s">
        <v>57</v>
      </c>
      <c r="AC25" s="17" t="s">
        <v>58</v>
      </c>
      <c r="AD25" s="17" t="s">
        <v>59</v>
      </c>
      <c r="AE25" s="17" t="s">
        <v>13</v>
      </c>
      <c r="AF25" s="37" t="s">
        <v>14</v>
      </c>
      <c r="AG25" s="17">
        <v>4576</v>
      </c>
      <c r="AH25" s="36" t="s">
        <v>106</v>
      </c>
      <c r="AI25" s="45" t="s">
        <v>107</v>
      </c>
      <c r="AJ25" s="46" t="s">
        <v>74</v>
      </c>
      <c r="AK25" s="21">
        <v>800</v>
      </c>
      <c r="AL25" s="99">
        <v>0</v>
      </c>
      <c r="AM25" s="37" t="s">
        <v>168</v>
      </c>
      <c r="AN25" s="21" t="s">
        <v>169</v>
      </c>
      <c r="AO25" s="100" t="s">
        <v>167</v>
      </c>
      <c r="AP25" s="37">
        <v>0</v>
      </c>
      <c r="AQ25" s="37">
        <v>20</v>
      </c>
      <c r="AR25" s="37">
        <v>20.010000000000002</v>
      </c>
      <c r="AS25" s="37">
        <v>80</v>
      </c>
      <c r="AT25" s="37">
        <v>80.010000000000005</v>
      </c>
      <c r="AU25" s="101">
        <v>110</v>
      </c>
      <c r="AV25" s="102">
        <f>TRUNC(800/12)</f>
        <v>66</v>
      </c>
      <c r="AW25" s="102">
        <f t="shared" ref="AW25:BF25" si="8">TRUNC(800/12)</f>
        <v>66</v>
      </c>
      <c r="AX25" s="102">
        <f t="shared" si="8"/>
        <v>66</v>
      </c>
      <c r="AY25" s="102">
        <f t="shared" si="8"/>
        <v>66</v>
      </c>
      <c r="AZ25" s="102">
        <f t="shared" si="8"/>
        <v>66</v>
      </c>
      <c r="BA25" s="102">
        <f t="shared" si="8"/>
        <v>66</v>
      </c>
      <c r="BB25" s="102">
        <f t="shared" si="8"/>
        <v>66</v>
      </c>
      <c r="BC25" s="102">
        <f t="shared" si="8"/>
        <v>66</v>
      </c>
      <c r="BD25" s="102">
        <f t="shared" si="8"/>
        <v>66</v>
      </c>
      <c r="BE25" s="102">
        <f t="shared" si="8"/>
        <v>66</v>
      </c>
      <c r="BF25" s="102">
        <f t="shared" si="8"/>
        <v>66</v>
      </c>
      <c r="BG25" s="102">
        <f>TRUNC(800/12)+8</f>
        <v>74</v>
      </c>
      <c r="BH25" s="37">
        <f>SUBTOTAL(9,AV25:BG25)</f>
        <v>800</v>
      </c>
      <c r="BI25" s="120">
        <f>+BH25-AK25</f>
        <v>0</v>
      </c>
    </row>
  </sheetData>
  <mergeCells count="6">
    <mergeCell ref="AV6:BH6"/>
    <mergeCell ref="C6:J6"/>
    <mergeCell ref="K6:Z6"/>
    <mergeCell ref="AA6:AK6"/>
    <mergeCell ref="AL6:AN6"/>
    <mergeCell ref="AO6:AU6"/>
  </mergeCells>
  <dataValidations count="1">
    <dataValidation type="decimal" allowBlank="1" showInputMessage="1" showErrorMessage="1" sqref="BH11:BH12 AV8:BG25">
      <formula1>-9.99999999999999E+22</formula1>
      <formula2>9.99999999999999E+28</formula2>
    </dataValidation>
  </dataValidations>
  <printOptions horizontalCentered="1"/>
  <pageMargins left="0" right="0" top="0.19685039370078741" bottom="0.19685039370078741" header="0.11811023622047245" footer="0.11811023622047245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5"/>
  <sheetViews>
    <sheetView topLeftCell="U1" zoomScale="70" zoomScaleNormal="70" workbookViewId="0">
      <selection activeCell="AC8" sqref="AC8"/>
    </sheetView>
  </sheetViews>
  <sheetFormatPr baseColWidth="10" defaultRowHeight="15" x14ac:dyDescent="0.25"/>
  <cols>
    <col min="7" max="7" width="36.140625" customWidth="1"/>
    <col min="21" max="21" width="32.85546875" customWidth="1"/>
    <col min="23" max="23" width="42.140625" customWidth="1"/>
    <col min="29" max="29" width="54" customWidth="1"/>
    <col min="30" max="30" width="64.140625" customWidth="1"/>
    <col min="31" max="31" width="19.42578125" customWidth="1"/>
  </cols>
  <sheetData>
    <row r="1" spans="1:59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8"/>
      <c r="V1" s="49"/>
      <c r="W1" s="58"/>
      <c r="X1" s="49"/>
      <c r="Y1" s="49"/>
      <c r="Z1" s="49"/>
      <c r="AA1" s="49"/>
      <c r="AB1" s="49"/>
      <c r="AC1" s="58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</row>
    <row r="2" spans="1:59" ht="49.5" x14ac:dyDescent="0.65">
      <c r="A2" s="138" t="s">
        <v>177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</row>
    <row r="3" spans="1:59" ht="25.5" x14ac:dyDescent="0.35">
      <c r="B3" s="49"/>
      <c r="D3" s="50"/>
      <c r="E3" s="49"/>
      <c r="F3" s="49"/>
      <c r="G3" s="49"/>
      <c r="H3" s="49"/>
      <c r="I3" s="56"/>
      <c r="J3" s="56"/>
      <c r="K3" s="49"/>
      <c r="L3" s="49"/>
      <c r="M3" s="49"/>
      <c r="N3" s="49"/>
      <c r="O3" s="52"/>
      <c r="P3" s="56"/>
      <c r="Q3" s="57"/>
      <c r="R3" s="57"/>
      <c r="S3" s="57"/>
      <c r="T3" s="57"/>
      <c r="U3" s="59"/>
      <c r="V3" s="57"/>
      <c r="W3" s="62"/>
      <c r="X3" s="57"/>
      <c r="Y3" s="57"/>
      <c r="Z3" s="57"/>
      <c r="AA3" s="57"/>
      <c r="AB3" s="52"/>
      <c r="AC3" s="62"/>
      <c r="AD3" s="56"/>
      <c r="AE3" s="57"/>
      <c r="AF3" s="57"/>
      <c r="AG3" s="57"/>
      <c r="AH3" s="57"/>
      <c r="AI3" s="57"/>
      <c r="AJ3" s="56"/>
      <c r="AK3" s="57"/>
      <c r="AL3" s="57"/>
      <c r="AM3" s="57"/>
      <c r="AN3" s="57"/>
      <c r="AO3" s="52"/>
      <c r="AP3" s="56"/>
      <c r="AQ3" s="49"/>
      <c r="AR3" s="49"/>
      <c r="AS3" s="49"/>
      <c r="AT3" s="49"/>
      <c r="AU3" s="49"/>
    </row>
    <row r="4" spans="1:59" x14ac:dyDescent="0.25">
      <c r="D4" s="63"/>
      <c r="F4" s="64"/>
      <c r="H4" s="65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</row>
    <row r="5" spans="1:59" ht="15.75" thickBot="1" x14ac:dyDescent="0.3">
      <c r="D5" s="63"/>
      <c r="F5" s="64"/>
      <c r="H5" s="65"/>
    </row>
    <row r="6" spans="1:59" ht="15.75" x14ac:dyDescent="0.25">
      <c r="A6" s="117" t="s">
        <v>176</v>
      </c>
      <c r="B6" s="124" t="s">
        <v>175</v>
      </c>
      <c r="C6" s="125"/>
      <c r="D6" s="125"/>
      <c r="E6" s="125"/>
      <c r="F6" s="125"/>
      <c r="G6" s="125"/>
      <c r="H6" s="125"/>
      <c r="I6" s="126"/>
      <c r="J6" s="127" t="s">
        <v>174</v>
      </c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9"/>
      <c r="Z6" s="127" t="s">
        <v>173</v>
      </c>
      <c r="AA6" s="130"/>
      <c r="AB6" s="128"/>
      <c r="AC6" s="128"/>
      <c r="AD6" s="128"/>
      <c r="AE6" s="128"/>
      <c r="AF6" s="128"/>
      <c r="AG6" s="130"/>
      <c r="AH6" s="128"/>
      <c r="AI6" s="128"/>
      <c r="AJ6" s="131"/>
      <c r="AK6" s="132" t="s">
        <v>172</v>
      </c>
      <c r="AL6" s="133"/>
      <c r="AM6" s="134"/>
      <c r="AN6" s="135" t="s">
        <v>171</v>
      </c>
      <c r="AO6" s="136"/>
      <c r="AP6" s="136"/>
      <c r="AQ6" s="136"/>
      <c r="AR6" s="136"/>
      <c r="AS6" s="136"/>
      <c r="AT6" s="137"/>
      <c r="AU6" s="122" t="s">
        <v>170</v>
      </c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</row>
    <row r="7" spans="1:59" ht="30" x14ac:dyDescent="0.25">
      <c r="A7" s="67" t="s">
        <v>110</v>
      </c>
      <c r="B7" s="68" t="s">
        <v>111</v>
      </c>
      <c r="C7" s="69" t="s">
        <v>112</v>
      </c>
      <c r="D7" s="70" t="s">
        <v>113</v>
      </c>
      <c r="E7" s="69" t="s">
        <v>114</v>
      </c>
      <c r="F7" s="71" t="s">
        <v>115</v>
      </c>
      <c r="G7" s="69" t="s">
        <v>116</v>
      </c>
      <c r="H7" s="72" t="s">
        <v>117</v>
      </c>
      <c r="I7" s="73" t="s">
        <v>118</v>
      </c>
      <c r="J7" s="68" t="s">
        <v>119</v>
      </c>
      <c r="K7" s="69" t="s">
        <v>120</v>
      </c>
      <c r="L7" s="69" t="s">
        <v>121</v>
      </c>
      <c r="M7" s="69" t="s">
        <v>122</v>
      </c>
      <c r="N7" s="69" t="s">
        <v>123</v>
      </c>
      <c r="O7" s="69" t="s">
        <v>124</v>
      </c>
      <c r="P7" s="69" t="s">
        <v>125</v>
      </c>
      <c r="Q7" s="69" t="s">
        <v>126</v>
      </c>
      <c r="R7" s="69" t="s">
        <v>127</v>
      </c>
      <c r="S7" s="69" t="s">
        <v>128</v>
      </c>
      <c r="T7" s="69" t="s">
        <v>129</v>
      </c>
      <c r="U7" s="74" t="s">
        <v>130</v>
      </c>
      <c r="V7" s="68" t="s">
        <v>131</v>
      </c>
      <c r="W7" s="75" t="s">
        <v>132</v>
      </c>
      <c r="X7" s="69" t="s">
        <v>133</v>
      </c>
      <c r="Y7" s="69" t="s">
        <v>134</v>
      </c>
      <c r="Z7" s="69" t="s">
        <v>135</v>
      </c>
      <c r="AA7" s="76" t="s">
        <v>136</v>
      </c>
      <c r="AB7" s="77" t="s">
        <v>137</v>
      </c>
      <c r="AC7" s="78" t="s">
        <v>138</v>
      </c>
      <c r="AD7" s="79" t="s">
        <v>139</v>
      </c>
      <c r="AE7" s="80" t="s">
        <v>140</v>
      </c>
      <c r="AF7" s="81" t="s">
        <v>141</v>
      </c>
      <c r="AG7" s="82" t="s">
        <v>142</v>
      </c>
      <c r="AH7" s="76" t="s">
        <v>143</v>
      </c>
      <c r="AI7" s="73" t="s">
        <v>144</v>
      </c>
      <c r="AJ7" s="68" t="s">
        <v>145</v>
      </c>
      <c r="AK7" s="83" t="s">
        <v>146</v>
      </c>
      <c r="AL7" s="83" t="s">
        <v>147</v>
      </c>
      <c r="AM7" s="84" t="s">
        <v>148</v>
      </c>
      <c r="AN7" s="84" t="s">
        <v>149</v>
      </c>
      <c r="AO7" s="85" t="s">
        <v>150</v>
      </c>
      <c r="AP7" s="86" t="s">
        <v>151</v>
      </c>
      <c r="AQ7" s="87" t="s">
        <v>152</v>
      </c>
      <c r="AR7" s="87" t="s">
        <v>153</v>
      </c>
      <c r="AS7" s="87" t="s">
        <v>154</v>
      </c>
      <c r="AT7" s="87" t="s">
        <v>155</v>
      </c>
      <c r="AU7" s="87" t="s">
        <v>156</v>
      </c>
      <c r="AV7" s="87" t="s">
        <v>157</v>
      </c>
      <c r="AW7" s="87" t="s">
        <v>158</v>
      </c>
      <c r="AX7" s="87" t="s">
        <v>159</v>
      </c>
      <c r="AY7" s="87" t="s">
        <v>160</v>
      </c>
      <c r="AZ7" s="87" t="s">
        <v>161</v>
      </c>
      <c r="BA7" s="87" t="s">
        <v>162</v>
      </c>
      <c r="BB7" s="87" t="s">
        <v>163</v>
      </c>
      <c r="BC7" s="88" t="s">
        <v>164</v>
      </c>
    </row>
    <row r="8" spans="1:59" ht="45" x14ac:dyDescent="0.25">
      <c r="A8" s="8">
        <v>3795</v>
      </c>
      <c r="B8" s="9">
        <v>21121</v>
      </c>
      <c r="C8" s="10" t="s">
        <v>0</v>
      </c>
      <c r="D8" s="11">
        <v>11</v>
      </c>
      <c r="E8" s="10" t="s">
        <v>1</v>
      </c>
      <c r="F8" s="12">
        <v>47</v>
      </c>
      <c r="G8" s="10" t="s">
        <v>2</v>
      </c>
      <c r="H8" s="13">
        <v>252</v>
      </c>
      <c r="I8" s="14" t="s">
        <v>2</v>
      </c>
      <c r="J8" s="9">
        <v>2</v>
      </c>
      <c r="K8" s="10" t="s">
        <v>3</v>
      </c>
      <c r="L8" s="10">
        <v>6</v>
      </c>
      <c r="M8" s="10" t="s">
        <v>4</v>
      </c>
      <c r="N8" s="10">
        <v>2</v>
      </c>
      <c r="O8" s="10" t="s">
        <v>5</v>
      </c>
      <c r="P8" s="10">
        <v>3</v>
      </c>
      <c r="Q8" s="10" t="s">
        <v>7</v>
      </c>
      <c r="R8" s="12">
        <v>376</v>
      </c>
      <c r="S8" s="10" t="s">
        <v>8</v>
      </c>
      <c r="T8" s="11"/>
      <c r="U8" s="32" t="s">
        <v>15</v>
      </c>
      <c r="V8" s="9" t="s">
        <v>16</v>
      </c>
      <c r="W8" s="33" t="s">
        <v>17</v>
      </c>
      <c r="X8" s="10" t="s">
        <v>11</v>
      </c>
      <c r="Y8" s="10" t="s">
        <v>18</v>
      </c>
      <c r="Z8" s="10" t="s">
        <v>13</v>
      </c>
      <c r="AA8" s="34" t="s">
        <v>14</v>
      </c>
      <c r="AB8" s="10">
        <v>4638</v>
      </c>
      <c r="AC8" s="33" t="s">
        <v>63</v>
      </c>
      <c r="AD8" s="33" t="s">
        <v>64</v>
      </c>
      <c r="AE8" s="44" t="s">
        <v>65</v>
      </c>
      <c r="AF8" s="14">
        <v>6</v>
      </c>
      <c r="AG8" s="95">
        <v>0</v>
      </c>
      <c r="AH8" s="34" t="s">
        <v>168</v>
      </c>
      <c r="AI8" s="14" t="s">
        <v>166</v>
      </c>
      <c r="AJ8" s="96" t="s">
        <v>167</v>
      </c>
      <c r="AK8" s="34">
        <v>0</v>
      </c>
      <c r="AL8" s="34">
        <v>20</v>
      </c>
      <c r="AM8" s="34">
        <v>20.010000000000002</v>
      </c>
      <c r="AN8" s="34">
        <v>80</v>
      </c>
      <c r="AO8" s="34">
        <v>80.010000000000005</v>
      </c>
      <c r="AP8" s="97">
        <v>110</v>
      </c>
      <c r="AQ8" s="98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>
        <v>6</v>
      </c>
      <c r="BC8" s="34">
        <f>+BB8</f>
        <v>6</v>
      </c>
    </row>
    <row r="9" spans="1:59" ht="45" x14ac:dyDescent="0.25">
      <c r="A9" s="15">
        <v>3813</v>
      </c>
      <c r="B9" s="16">
        <v>21121</v>
      </c>
      <c r="C9" s="17" t="s">
        <v>0</v>
      </c>
      <c r="D9" s="18">
        <v>11</v>
      </c>
      <c r="E9" s="17" t="s">
        <v>1</v>
      </c>
      <c r="F9" s="19">
        <v>47</v>
      </c>
      <c r="G9" s="17" t="s">
        <v>2</v>
      </c>
      <c r="H9" s="20">
        <v>252</v>
      </c>
      <c r="I9" s="21" t="s">
        <v>2</v>
      </c>
      <c r="J9" s="16">
        <v>2</v>
      </c>
      <c r="K9" s="17" t="s">
        <v>3</v>
      </c>
      <c r="L9" s="17">
        <v>6</v>
      </c>
      <c r="M9" s="17" t="s">
        <v>4</v>
      </c>
      <c r="N9" s="17">
        <v>2</v>
      </c>
      <c r="O9" s="17" t="s">
        <v>5</v>
      </c>
      <c r="P9" s="17">
        <v>3</v>
      </c>
      <c r="Q9" s="17" t="s">
        <v>7</v>
      </c>
      <c r="R9" s="19">
        <v>376</v>
      </c>
      <c r="S9" s="17" t="s">
        <v>8</v>
      </c>
      <c r="T9" s="18"/>
      <c r="U9" s="35" t="s">
        <v>15</v>
      </c>
      <c r="V9" s="16" t="s">
        <v>19</v>
      </c>
      <c r="W9" s="36" t="s">
        <v>20</v>
      </c>
      <c r="X9" s="17" t="s">
        <v>21</v>
      </c>
      <c r="Y9" s="17" t="s">
        <v>22</v>
      </c>
      <c r="Z9" s="17" t="s">
        <v>13</v>
      </c>
      <c r="AA9" s="37" t="s">
        <v>14</v>
      </c>
      <c r="AB9" s="17">
        <v>4869</v>
      </c>
      <c r="AC9" s="36" t="s">
        <v>66</v>
      </c>
      <c r="AD9" s="36" t="s">
        <v>67</v>
      </c>
      <c r="AE9" s="46" t="s">
        <v>68</v>
      </c>
      <c r="AF9" s="21">
        <v>100</v>
      </c>
      <c r="AG9" s="99">
        <v>0</v>
      </c>
      <c r="AH9" s="37" t="s">
        <v>165</v>
      </c>
      <c r="AI9" s="21" t="s">
        <v>166</v>
      </c>
      <c r="AJ9" s="100" t="s">
        <v>167</v>
      </c>
      <c r="AK9" s="37">
        <v>0</v>
      </c>
      <c r="AL9" s="37">
        <v>20</v>
      </c>
      <c r="AM9" s="37">
        <v>20.010000000000002</v>
      </c>
      <c r="AN9" s="37">
        <v>80</v>
      </c>
      <c r="AO9" s="37">
        <v>80.010000000000005</v>
      </c>
      <c r="AP9" s="101">
        <v>110</v>
      </c>
      <c r="AQ9" s="102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103">
        <v>1</v>
      </c>
      <c r="BC9" s="104">
        <f>+BB9</f>
        <v>1</v>
      </c>
    </row>
    <row r="10" spans="1:59" ht="30" x14ac:dyDescent="0.25">
      <c r="A10" s="1">
        <v>3821</v>
      </c>
      <c r="B10" s="2">
        <v>21121</v>
      </c>
      <c r="C10" s="3" t="s">
        <v>0</v>
      </c>
      <c r="D10" s="4">
        <v>11</v>
      </c>
      <c r="E10" s="3" t="s">
        <v>1</v>
      </c>
      <c r="F10" s="5">
        <v>47</v>
      </c>
      <c r="G10" s="3" t="s">
        <v>2</v>
      </c>
      <c r="H10" s="6">
        <v>252</v>
      </c>
      <c r="I10" s="7" t="s">
        <v>2</v>
      </c>
      <c r="J10" s="2">
        <v>2</v>
      </c>
      <c r="K10" s="3" t="s">
        <v>3</v>
      </c>
      <c r="L10" s="3">
        <v>6</v>
      </c>
      <c r="M10" s="3" t="s">
        <v>4</v>
      </c>
      <c r="N10" s="3">
        <v>2</v>
      </c>
      <c r="O10" s="3" t="s">
        <v>5</v>
      </c>
      <c r="P10" s="3">
        <v>3</v>
      </c>
      <c r="Q10" s="3" t="s">
        <v>7</v>
      </c>
      <c r="R10" s="5">
        <v>376</v>
      </c>
      <c r="S10" s="3" t="s">
        <v>8</v>
      </c>
      <c r="T10" s="4">
        <v>1</v>
      </c>
      <c r="U10" s="29" t="s">
        <v>9</v>
      </c>
      <c r="V10" s="2" t="s">
        <v>10</v>
      </c>
      <c r="W10" s="30" t="s">
        <v>9</v>
      </c>
      <c r="X10" s="3" t="s">
        <v>11</v>
      </c>
      <c r="Y10" s="3" t="s">
        <v>12</v>
      </c>
      <c r="Z10" s="3" t="s">
        <v>13</v>
      </c>
      <c r="AA10" s="31" t="s">
        <v>14</v>
      </c>
      <c r="AB10" s="3">
        <v>4896</v>
      </c>
      <c r="AC10" s="30" t="s">
        <v>60</v>
      </c>
      <c r="AD10" s="30" t="s">
        <v>61</v>
      </c>
      <c r="AE10" s="42" t="s">
        <v>62</v>
      </c>
      <c r="AF10" s="7">
        <v>100</v>
      </c>
      <c r="AG10" s="89">
        <v>0</v>
      </c>
      <c r="AH10" s="31" t="s">
        <v>165</v>
      </c>
      <c r="AI10" s="7" t="s">
        <v>166</v>
      </c>
      <c r="AJ10" s="90" t="s">
        <v>167</v>
      </c>
      <c r="AK10" s="31">
        <v>0</v>
      </c>
      <c r="AL10" s="31">
        <v>20</v>
      </c>
      <c r="AM10" s="31">
        <v>20.010000000000002</v>
      </c>
      <c r="AN10" s="31">
        <v>80</v>
      </c>
      <c r="AO10" s="31">
        <v>80.010000000000005</v>
      </c>
      <c r="AP10" s="91">
        <v>110</v>
      </c>
      <c r="AQ10" s="92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93">
        <v>1</v>
      </c>
      <c r="BC10" s="94">
        <f>+BB10</f>
        <v>1</v>
      </c>
    </row>
    <row r="11" spans="1:59" ht="30" x14ac:dyDescent="0.25">
      <c r="A11" s="22">
        <v>3823</v>
      </c>
      <c r="B11" s="23">
        <v>21121</v>
      </c>
      <c r="C11" s="24" t="s">
        <v>0</v>
      </c>
      <c r="D11" s="25">
        <v>11</v>
      </c>
      <c r="E11" s="24" t="s">
        <v>1</v>
      </c>
      <c r="F11" s="26">
        <v>47</v>
      </c>
      <c r="G11" s="24" t="s">
        <v>2</v>
      </c>
      <c r="H11" s="27">
        <v>252</v>
      </c>
      <c r="I11" s="28" t="s">
        <v>2</v>
      </c>
      <c r="J11" s="23">
        <v>2</v>
      </c>
      <c r="K11" s="24" t="s">
        <v>3</v>
      </c>
      <c r="L11" s="24">
        <v>6</v>
      </c>
      <c r="M11" s="24" t="s">
        <v>4</v>
      </c>
      <c r="N11" s="24">
        <v>2</v>
      </c>
      <c r="O11" s="24" t="s">
        <v>5</v>
      </c>
      <c r="P11" s="24">
        <v>3</v>
      </c>
      <c r="Q11" s="24" t="s">
        <v>7</v>
      </c>
      <c r="R11" s="26">
        <v>376</v>
      </c>
      <c r="S11" s="24" t="s">
        <v>8</v>
      </c>
      <c r="T11" s="25"/>
      <c r="U11" s="38" t="s">
        <v>9</v>
      </c>
      <c r="V11" s="23" t="s">
        <v>23</v>
      </c>
      <c r="W11" s="39" t="s">
        <v>24</v>
      </c>
      <c r="X11" s="24" t="s">
        <v>21</v>
      </c>
      <c r="Y11" s="24" t="s">
        <v>25</v>
      </c>
      <c r="Z11" s="24" t="s">
        <v>13</v>
      </c>
      <c r="AA11" s="40" t="s">
        <v>14</v>
      </c>
      <c r="AB11" s="24">
        <v>4869</v>
      </c>
      <c r="AC11" s="39" t="s">
        <v>69</v>
      </c>
      <c r="AD11" s="39" t="s">
        <v>70</v>
      </c>
      <c r="AE11" s="48" t="s">
        <v>71</v>
      </c>
      <c r="AF11" s="28">
        <v>100</v>
      </c>
      <c r="AG11" s="105">
        <v>0</v>
      </c>
      <c r="AH11" s="40" t="s">
        <v>165</v>
      </c>
      <c r="AI11" s="28" t="s">
        <v>166</v>
      </c>
      <c r="AJ11" s="106" t="s">
        <v>167</v>
      </c>
      <c r="AK11" s="40">
        <v>0</v>
      </c>
      <c r="AL11" s="40">
        <v>20</v>
      </c>
      <c r="AM11" s="40">
        <v>20.010000000000002</v>
      </c>
      <c r="AN11" s="40">
        <v>80</v>
      </c>
      <c r="AO11" s="40">
        <v>80.010000000000005</v>
      </c>
      <c r="AP11" s="107">
        <v>110</v>
      </c>
      <c r="AQ11" s="108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109">
        <v>1</v>
      </c>
      <c r="BC11" s="109">
        <f>+BB11</f>
        <v>1</v>
      </c>
    </row>
    <row r="12" spans="1:59" ht="45" x14ac:dyDescent="0.25">
      <c r="A12" s="22">
        <v>3759</v>
      </c>
      <c r="B12" s="23">
        <v>21121</v>
      </c>
      <c r="C12" s="24" t="s">
        <v>0</v>
      </c>
      <c r="D12" s="25">
        <v>11</v>
      </c>
      <c r="E12" s="24" t="s">
        <v>1</v>
      </c>
      <c r="F12" s="26">
        <v>47</v>
      </c>
      <c r="G12" s="24" t="s">
        <v>2</v>
      </c>
      <c r="H12" s="27">
        <v>252</v>
      </c>
      <c r="I12" s="28" t="s">
        <v>2</v>
      </c>
      <c r="J12" s="23">
        <v>2</v>
      </c>
      <c r="K12" s="24" t="s">
        <v>3</v>
      </c>
      <c r="L12" s="24">
        <v>6</v>
      </c>
      <c r="M12" s="24" t="s">
        <v>4</v>
      </c>
      <c r="N12" s="24">
        <v>8</v>
      </c>
      <c r="O12" s="24" t="s">
        <v>6</v>
      </c>
      <c r="P12" s="24">
        <v>3</v>
      </c>
      <c r="Q12" s="24" t="s">
        <v>7</v>
      </c>
      <c r="R12" s="26">
        <v>378</v>
      </c>
      <c r="S12" s="24" t="s">
        <v>2</v>
      </c>
      <c r="T12" s="25">
        <v>1</v>
      </c>
      <c r="U12" s="38" t="s">
        <v>26</v>
      </c>
      <c r="V12" s="23" t="s">
        <v>23</v>
      </c>
      <c r="W12" s="39" t="s">
        <v>27</v>
      </c>
      <c r="X12" s="24" t="s">
        <v>28</v>
      </c>
      <c r="Y12" s="24" t="s">
        <v>29</v>
      </c>
      <c r="Z12" s="24" t="s">
        <v>13</v>
      </c>
      <c r="AA12" s="40" t="s">
        <v>14</v>
      </c>
      <c r="AB12" s="24">
        <v>4576</v>
      </c>
      <c r="AC12" s="39" t="s">
        <v>72</v>
      </c>
      <c r="AD12" s="39" t="s">
        <v>73</v>
      </c>
      <c r="AE12" s="48" t="s">
        <v>74</v>
      </c>
      <c r="AF12" s="28">
        <v>100</v>
      </c>
      <c r="AG12" s="105">
        <v>0</v>
      </c>
      <c r="AH12" s="40" t="s">
        <v>165</v>
      </c>
      <c r="AI12" s="28" t="s">
        <v>169</v>
      </c>
      <c r="AJ12" s="106" t="s">
        <v>167</v>
      </c>
      <c r="AK12" s="40">
        <v>0</v>
      </c>
      <c r="AL12" s="40">
        <v>20</v>
      </c>
      <c r="AM12" s="40">
        <v>20.010000000000002</v>
      </c>
      <c r="AN12" s="40">
        <v>80</v>
      </c>
      <c r="AO12" s="40">
        <v>80.010000000000005</v>
      </c>
      <c r="AP12" s="107">
        <v>110</v>
      </c>
      <c r="AQ12" s="110">
        <f>(10000%/100)/12</f>
        <v>8.3333333333333329E-2</v>
      </c>
      <c r="AR12" s="110">
        <f>(10000%/100)/12+AQ12</f>
        <v>0.16666666666666666</v>
      </c>
      <c r="AS12" s="110">
        <f t="shared" ref="AS12:BB12" si="0">(10000%/100)/12+AR12</f>
        <v>0.25</v>
      </c>
      <c r="AT12" s="110">
        <f t="shared" si="0"/>
        <v>0.33333333333333331</v>
      </c>
      <c r="AU12" s="110">
        <f t="shared" si="0"/>
        <v>0.41666666666666663</v>
      </c>
      <c r="AV12" s="110">
        <f t="shared" si="0"/>
        <v>0.49999999999999994</v>
      </c>
      <c r="AW12" s="110">
        <f t="shared" si="0"/>
        <v>0.58333333333333326</v>
      </c>
      <c r="AX12" s="110">
        <f t="shared" si="0"/>
        <v>0.66666666666666663</v>
      </c>
      <c r="AY12" s="110">
        <f t="shared" si="0"/>
        <v>0.75</v>
      </c>
      <c r="AZ12" s="110">
        <f t="shared" si="0"/>
        <v>0.83333333333333337</v>
      </c>
      <c r="BA12" s="110">
        <f t="shared" si="0"/>
        <v>0.91666666666666674</v>
      </c>
      <c r="BB12" s="109">
        <f t="shared" si="0"/>
        <v>1</v>
      </c>
      <c r="BC12" s="109">
        <f>+BB12</f>
        <v>1</v>
      </c>
    </row>
    <row r="13" spans="1:59" ht="60" x14ac:dyDescent="0.25">
      <c r="A13" s="22">
        <v>3762</v>
      </c>
      <c r="B13" s="23">
        <v>21121</v>
      </c>
      <c r="C13" s="24" t="s">
        <v>0</v>
      </c>
      <c r="D13" s="25">
        <v>11</v>
      </c>
      <c r="E13" s="24" t="s">
        <v>1</v>
      </c>
      <c r="F13" s="26">
        <v>47</v>
      </c>
      <c r="G13" s="24" t="s">
        <v>2</v>
      </c>
      <c r="H13" s="27">
        <v>252</v>
      </c>
      <c r="I13" s="28" t="s">
        <v>2</v>
      </c>
      <c r="J13" s="23">
        <v>2</v>
      </c>
      <c r="K13" s="24" t="s">
        <v>3</v>
      </c>
      <c r="L13" s="24">
        <v>6</v>
      </c>
      <c r="M13" s="24" t="s">
        <v>4</v>
      </c>
      <c r="N13" s="24">
        <v>8</v>
      </c>
      <c r="O13" s="24" t="s">
        <v>6</v>
      </c>
      <c r="P13" s="24">
        <v>3</v>
      </c>
      <c r="Q13" s="24" t="s">
        <v>7</v>
      </c>
      <c r="R13" s="26">
        <v>378</v>
      </c>
      <c r="S13" s="24" t="s">
        <v>2</v>
      </c>
      <c r="T13" s="25">
        <v>1</v>
      </c>
      <c r="U13" s="38" t="s">
        <v>26</v>
      </c>
      <c r="V13" s="23" t="s">
        <v>23</v>
      </c>
      <c r="W13" s="39" t="s">
        <v>30</v>
      </c>
      <c r="X13" s="24" t="s">
        <v>31</v>
      </c>
      <c r="Y13" s="24" t="s">
        <v>32</v>
      </c>
      <c r="Z13" s="24" t="s">
        <v>13</v>
      </c>
      <c r="AA13" s="40" t="s">
        <v>14</v>
      </c>
      <c r="AB13" s="24">
        <v>4576</v>
      </c>
      <c r="AC13" s="39" t="s">
        <v>75</v>
      </c>
      <c r="AD13" s="39" t="s">
        <v>76</v>
      </c>
      <c r="AE13" s="48" t="s">
        <v>74</v>
      </c>
      <c r="AF13" s="28">
        <v>120</v>
      </c>
      <c r="AG13" s="105">
        <v>0</v>
      </c>
      <c r="AH13" s="40" t="s">
        <v>168</v>
      </c>
      <c r="AI13" s="28" t="s">
        <v>169</v>
      </c>
      <c r="AJ13" s="106" t="s">
        <v>167</v>
      </c>
      <c r="AK13" s="40">
        <v>0</v>
      </c>
      <c r="AL13" s="40">
        <v>20</v>
      </c>
      <c r="AM13" s="40">
        <v>20.010000000000002</v>
      </c>
      <c r="AN13" s="40">
        <v>80</v>
      </c>
      <c r="AO13" s="40">
        <v>80.010000000000005</v>
      </c>
      <c r="AP13" s="107">
        <v>110</v>
      </c>
      <c r="AQ13" s="108">
        <v>10</v>
      </c>
      <c r="AR13" s="40">
        <v>10</v>
      </c>
      <c r="AS13" s="40">
        <v>10</v>
      </c>
      <c r="AT13" s="40">
        <v>10</v>
      </c>
      <c r="AU13" s="40">
        <v>10</v>
      </c>
      <c r="AV13" s="40">
        <v>10</v>
      </c>
      <c r="AW13" s="40">
        <v>10</v>
      </c>
      <c r="AX13" s="40">
        <v>10</v>
      </c>
      <c r="AY13" s="40">
        <v>10</v>
      </c>
      <c r="AZ13" s="40">
        <v>10</v>
      </c>
      <c r="BA13" s="40">
        <v>10</v>
      </c>
      <c r="BB13" s="40">
        <v>10</v>
      </c>
      <c r="BC13" s="40">
        <f>SUBTOTAL(9,AQ13:BB13)</f>
        <v>120</v>
      </c>
    </row>
    <row r="14" spans="1:59" ht="45" x14ac:dyDescent="0.25">
      <c r="A14" s="22">
        <v>3764</v>
      </c>
      <c r="B14" s="23">
        <v>21121</v>
      </c>
      <c r="C14" s="24" t="s">
        <v>0</v>
      </c>
      <c r="D14" s="25">
        <v>11</v>
      </c>
      <c r="E14" s="24" t="s">
        <v>1</v>
      </c>
      <c r="F14" s="26">
        <v>47</v>
      </c>
      <c r="G14" s="24" t="s">
        <v>2</v>
      </c>
      <c r="H14" s="27">
        <v>252</v>
      </c>
      <c r="I14" s="28" t="s">
        <v>2</v>
      </c>
      <c r="J14" s="23">
        <v>2</v>
      </c>
      <c r="K14" s="24" t="s">
        <v>3</v>
      </c>
      <c r="L14" s="24">
        <v>6</v>
      </c>
      <c r="M14" s="24" t="s">
        <v>4</v>
      </c>
      <c r="N14" s="24">
        <v>8</v>
      </c>
      <c r="O14" s="24" t="s">
        <v>6</v>
      </c>
      <c r="P14" s="24">
        <v>3</v>
      </c>
      <c r="Q14" s="24" t="s">
        <v>7</v>
      </c>
      <c r="R14" s="26">
        <v>378</v>
      </c>
      <c r="S14" s="24" t="s">
        <v>2</v>
      </c>
      <c r="T14" s="25">
        <v>1</v>
      </c>
      <c r="U14" s="38" t="s">
        <v>26</v>
      </c>
      <c r="V14" s="23" t="s">
        <v>23</v>
      </c>
      <c r="W14" s="39" t="s">
        <v>33</v>
      </c>
      <c r="X14" s="24" t="s">
        <v>34</v>
      </c>
      <c r="Y14" s="24" t="s">
        <v>35</v>
      </c>
      <c r="Z14" s="24" t="s">
        <v>13</v>
      </c>
      <c r="AA14" s="40" t="s">
        <v>14</v>
      </c>
      <c r="AB14" s="24">
        <v>4576</v>
      </c>
      <c r="AC14" s="39" t="s">
        <v>77</v>
      </c>
      <c r="AD14" s="39" t="s">
        <v>78</v>
      </c>
      <c r="AE14" s="48" t="s">
        <v>74</v>
      </c>
      <c r="AF14" s="28">
        <v>420</v>
      </c>
      <c r="AG14" s="105">
        <v>0</v>
      </c>
      <c r="AH14" s="40" t="s">
        <v>168</v>
      </c>
      <c r="AI14" s="28" t="s">
        <v>169</v>
      </c>
      <c r="AJ14" s="106" t="s">
        <v>167</v>
      </c>
      <c r="AK14" s="40">
        <v>0</v>
      </c>
      <c r="AL14" s="40">
        <v>20</v>
      </c>
      <c r="AM14" s="40">
        <v>20.010000000000002</v>
      </c>
      <c r="AN14" s="40">
        <v>80</v>
      </c>
      <c r="AO14" s="40">
        <v>80.010000000000005</v>
      </c>
      <c r="AP14" s="107">
        <v>110</v>
      </c>
      <c r="AQ14" s="108">
        <f>420/12</f>
        <v>35</v>
      </c>
      <c r="AR14" s="108">
        <f t="shared" ref="AR14:BB14" si="1">420/12</f>
        <v>35</v>
      </c>
      <c r="AS14" s="108">
        <f t="shared" si="1"/>
        <v>35</v>
      </c>
      <c r="AT14" s="108">
        <f t="shared" si="1"/>
        <v>35</v>
      </c>
      <c r="AU14" s="108">
        <f t="shared" si="1"/>
        <v>35</v>
      </c>
      <c r="AV14" s="108">
        <f t="shared" si="1"/>
        <v>35</v>
      </c>
      <c r="AW14" s="108">
        <f t="shared" si="1"/>
        <v>35</v>
      </c>
      <c r="AX14" s="108">
        <f t="shared" si="1"/>
        <v>35</v>
      </c>
      <c r="AY14" s="108">
        <f t="shared" si="1"/>
        <v>35</v>
      </c>
      <c r="AZ14" s="108">
        <f t="shared" si="1"/>
        <v>35</v>
      </c>
      <c r="BA14" s="108">
        <f t="shared" si="1"/>
        <v>35</v>
      </c>
      <c r="BB14" s="108">
        <f t="shared" si="1"/>
        <v>35</v>
      </c>
      <c r="BC14" s="40">
        <f>SUBTOTAL(9,AQ14:BB14)</f>
        <v>420</v>
      </c>
    </row>
    <row r="15" spans="1:59" ht="45" x14ac:dyDescent="0.25">
      <c r="A15" s="22">
        <v>3771</v>
      </c>
      <c r="B15" s="23">
        <v>21121</v>
      </c>
      <c r="C15" s="24" t="s">
        <v>0</v>
      </c>
      <c r="D15" s="25">
        <v>11</v>
      </c>
      <c r="E15" s="24" t="s">
        <v>1</v>
      </c>
      <c r="F15" s="26">
        <v>47</v>
      </c>
      <c r="G15" s="24" t="s">
        <v>2</v>
      </c>
      <c r="H15" s="27">
        <v>252</v>
      </c>
      <c r="I15" s="28" t="s">
        <v>2</v>
      </c>
      <c r="J15" s="23">
        <v>2</v>
      </c>
      <c r="K15" s="24" t="s">
        <v>3</v>
      </c>
      <c r="L15" s="24">
        <v>6</v>
      </c>
      <c r="M15" s="24" t="s">
        <v>4</v>
      </c>
      <c r="N15" s="24">
        <v>8</v>
      </c>
      <c r="O15" s="24" t="s">
        <v>6</v>
      </c>
      <c r="P15" s="24">
        <v>3</v>
      </c>
      <c r="Q15" s="24" t="s">
        <v>7</v>
      </c>
      <c r="R15" s="26">
        <v>378</v>
      </c>
      <c r="S15" s="24" t="s">
        <v>2</v>
      </c>
      <c r="T15" s="25">
        <v>1</v>
      </c>
      <c r="U15" s="38" t="s">
        <v>26</v>
      </c>
      <c r="V15" s="23" t="s">
        <v>23</v>
      </c>
      <c r="W15" s="39" t="s">
        <v>36</v>
      </c>
      <c r="X15" s="24" t="s">
        <v>34</v>
      </c>
      <c r="Y15" s="24" t="s">
        <v>37</v>
      </c>
      <c r="Z15" s="24" t="s">
        <v>13</v>
      </c>
      <c r="AA15" s="40" t="s">
        <v>14</v>
      </c>
      <c r="AB15" s="24">
        <v>4576</v>
      </c>
      <c r="AC15" s="39" t="s">
        <v>79</v>
      </c>
      <c r="AD15" s="39" t="s">
        <v>80</v>
      </c>
      <c r="AE15" s="48" t="s">
        <v>81</v>
      </c>
      <c r="AF15" s="28">
        <v>100</v>
      </c>
      <c r="AG15" s="105">
        <v>0</v>
      </c>
      <c r="AH15" s="40" t="s">
        <v>165</v>
      </c>
      <c r="AI15" s="28" t="s">
        <v>169</v>
      </c>
      <c r="AJ15" s="106" t="s">
        <v>167</v>
      </c>
      <c r="AK15" s="40">
        <v>0</v>
      </c>
      <c r="AL15" s="40">
        <v>20</v>
      </c>
      <c r="AM15" s="40">
        <v>20.010000000000002</v>
      </c>
      <c r="AN15" s="40">
        <v>80</v>
      </c>
      <c r="AO15" s="40">
        <v>80.010000000000005</v>
      </c>
      <c r="AP15" s="107">
        <v>110</v>
      </c>
      <c r="AQ15" s="110">
        <f>(10000%/100)/12</f>
        <v>8.3333333333333329E-2</v>
      </c>
      <c r="AR15" s="110">
        <f>(10000%/100)/12+AQ15</f>
        <v>0.16666666666666666</v>
      </c>
      <c r="AS15" s="110">
        <f t="shared" ref="AS15:BB20" si="2">(10000%/100)/12+AR15</f>
        <v>0.25</v>
      </c>
      <c r="AT15" s="110">
        <f t="shared" si="2"/>
        <v>0.33333333333333331</v>
      </c>
      <c r="AU15" s="110">
        <f t="shared" si="2"/>
        <v>0.41666666666666663</v>
      </c>
      <c r="AV15" s="110">
        <f t="shared" si="2"/>
        <v>0.49999999999999994</v>
      </c>
      <c r="AW15" s="110">
        <f t="shared" si="2"/>
        <v>0.58333333333333326</v>
      </c>
      <c r="AX15" s="110">
        <f t="shared" si="2"/>
        <v>0.66666666666666663</v>
      </c>
      <c r="AY15" s="110">
        <f t="shared" si="2"/>
        <v>0.75</v>
      </c>
      <c r="AZ15" s="110">
        <f t="shared" si="2"/>
        <v>0.83333333333333337</v>
      </c>
      <c r="BA15" s="110">
        <f t="shared" si="2"/>
        <v>0.91666666666666674</v>
      </c>
      <c r="BB15" s="109">
        <f t="shared" si="2"/>
        <v>1</v>
      </c>
      <c r="BC15" s="111">
        <f>+BB15</f>
        <v>1</v>
      </c>
    </row>
    <row r="16" spans="1:59" ht="60" x14ac:dyDescent="0.25">
      <c r="A16" s="8"/>
      <c r="B16" s="9">
        <v>21121</v>
      </c>
      <c r="C16" s="10" t="s">
        <v>0</v>
      </c>
      <c r="D16" s="11">
        <v>11</v>
      </c>
      <c r="E16" s="10" t="s">
        <v>1</v>
      </c>
      <c r="F16" s="12">
        <v>47</v>
      </c>
      <c r="G16" s="10" t="s">
        <v>2</v>
      </c>
      <c r="H16" s="13">
        <v>252</v>
      </c>
      <c r="I16" s="14" t="s">
        <v>2</v>
      </c>
      <c r="J16" s="9">
        <v>2</v>
      </c>
      <c r="K16" s="10" t="s">
        <v>3</v>
      </c>
      <c r="L16" s="10">
        <v>6</v>
      </c>
      <c r="M16" s="10" t="s">
        <v>4</v>
      </c>
      <c r="N16" s="10">
        <v>8</v>
      </c>
      <c r="O16" s="10" t="s">
        <v>6</v>
      </c>
      <c r="P16" s="10">
        <v>3</v>
      </c>
      <c r="Q16" s="10" t="s">
        <v>7</v>
      </c>
      <c r="R16" s="12">
        <v>378</v>
      </c>
      <c r="S16" s="10" t="s">
        <v>8</v>
      </c>
      <c r="T16" s="11"/>
      <c r="U16" s="32" t="s">
        <v>15</v>
      </c>
      <c r="V16" s="9" t="s">
        <v>16</v>
      </c>
      <c r="W16" s="33" t="s">
        <v>41</v>
      </c>
      <c r="X16" s="10" t="s">
        <v>42</v>
      </c>
      <c r="Y16" s="10" t="s">
        <v>43</v>
      </c>
      <c r="Z16" s="10" t="s">
        <v>13</v>
      </c>
      <c r="AA16" s="34" t="s">
        <v>14</v>
      </c>
      <c r="AB16" s="10">
        <v>4638</v>
      </c>
      <c r="AC16" s="33" t="s">
        <v>85</v>
      </c>
      <c r="AD16" s="33" t="s">
        <v>86</v>
      </c>
      <c r="AE16" s="44" t="s">
        <v>87</v>
      </c>
      <c r="AF16" s="14">
        <f>1020+88+2400</f>
        <v>3508</v>
      </c>
      <c r="AG16" s="95">
        <v>0</v>
      </c>
      <c r="AH16" s="34" t="s">
        <v>168</v>
      </c>
      <c r="AI16" s="14" t="s">
        <v>169</v>
      </c>
      <c r="AJ16" s="96" t="s">
        <v>167</v>
      </c>
      <c r="AK16" s="34">
        <v>0</v>
      </c>
      <c r="AL16" s="34">
        <v>20</v>
      </c>
      <c r="AM16" s="34">
        <v>20.010000000000002</v>
      </c>
      <c r="AN16" s="34">
        <v>80</v>
      </c>
      <c r="AO16" s="34">
        <v>80.010000000000005</v>
      </c>
      <c r="AP16" s="97">
        <v>110</v>
      </c>
      <c r="AQ16" s="98">
        <f>TRUNC(3508/12)</f>
        <v>292</v>
      </c>
      <c r="AR16" s="98">
        <f t="shared" ref="AR16:BA16" si="3">TRUNC(3508/12)</f>
        <v>292</v>
      </c>
      <c r="AS16" s="98">
        <f t="shared" si="3"/>
        <v>292</v>
      </c>
      <c r="AT16" s="98">
        <f t="shared" si="3"/>
        <v>292</v>
      </c>
      <c r="AU16" s="98">
        <f t="shared" si="3"/>
        <v>292</v>
      </c>
      <c r="AV16" s="98">
        <f t="shared" si="3"/>
        <v>292</v>
      </c>
      <c r="AW16" s="98">
        <f t="shared" si="3"/>
        <v>292</v>
      </c>
      <c r="AX16" s="98">
        <f t="shared" si="3"/>
        <v>292</v>
      </c>
      <c r="AY16" s="98">
        <f t="shared" si="3"/>
        <v>292</v>
      </c>
      <c r="AZ16" s="98">
        <f t="shared" si="3"/>
        <v>292</v>
      </c>
      <c r="BA16" s="98">
        <f t="shared" si="3"/>
        <v>292</v>
      </c>
      <c r="BB16" s="98">
        <f>TRUNC(3508/12)+4</f>
        <v>296</v>
      </c>
      <c r="BC16" s="34"/>
    </row>
    <row r="17" spans="1:55" ht="45" x14ac:dyDescent="0.25">
      <c r="A17" s="15"/>
      <c r="B17" s="16">
        <v>21121</v>
      </c>
      <c r="C17" s="17" t="s">
        <v>0</v>
      </c>
      <c r="D17" s="18">
        <v>11</v>
      </c>
      <c r="E17" s="17" t="s">
        <v>1</v>
      </c>
      <c r="F17" s="19">
        <v>47</v>
      </c>
      <c r="G17" s="17" t="s">
        <v>2</v>
      </c>
      <c r="H17" s="20">
        <v>252</v>
      </c>
      <c r="I17" s="21" t="s">
        <v>2</v>
      </c>
      <c r="J17" s="16">
        <v>2</v>
      </c>
      <c r="K17" s="17" t="s">
        <v>3</v>
      </c>
      <c r="L17" s="17">
        <v>6</v>
      </c>
      <c r="M17" s="17" t="s">
        <v>4</v>
      </c>
      <c r="N17" s="17">
        <v>8</v>
      </c>
      <c r="O17" s="17" t="s">
        <v>6</v>
      </c>
      <c r="P17" s="17">
        <v>3</v>
      </c>
      <c r="Q17" s="17" t="s">
        <v>7</v>
      </c>
      <c r="R17" s="19">
        <v>378</v>
      </c>
      <c r="S17" s="17" t="s">
        <v>8</v>
      </c>
      <c r="T17" s="18"/>
      <c r="U17" s="35" t="s">
        <v>15</v>
      </c>
      <c r="V17" s="16" t="s">
        <v>19</v>
      </c>
      <c r="W17" s="36" t="s">
        <v>44</v>
      </c>
      <c r="X17" s="17" t="s">
        <v>45</v>
      </c>
      <c r="Y17" s="17" t="s">
        <v>46</v>
      </c>
      <c r="Z17" s="17" t="s">
        <v>13</v>
      </c>
      <c r="AA17" s="37" t="s">
        <v>14</v>
      </c>
      <c r="AB17" s="17">
        <v>4869</v>
      </c>
      <c r="AC17" s="36" t="s">
        <v>88</v>
      </c>
      <c r="AD17" s="36" t="s">
        <v>89</v>
      </c>
      <c r="AE17" s="46" t="s">
        <v>90</v>
      </c>
      <c r="AF17" s="21">
        <v>100</v>
      </c>
      <c r="AG17" s="99">
        <v>0</v>
      </c>
      <c r="AH17" s="37" t="s">
        <v>165</v>
      </c>
      <c r="AI17" s="21" t="s">
        <v>169</v>
      </c>
      <c r="AJ17" s="100" t="s">
        <v>167</v>
      </c>
      <c r="AK17" s="37">
        <v>0</v>
      </c>
      <c r="AL17" s="37">
        <v>20</v>
      </c>
      <c r="AM17" s="37">
        <v>20.010000000000002</v>
      </c>
      <c r="AN17" s="37">
        <v>80</v>
      </c>
      <c r="AO17" s="37">
        <v>80.010000000000005</v>
      </c>
      <c r="AP17" s="101">
        <v>110</v>
      </c>
      <c r="AQ17" s="114">
        <f>(10000%/100)/12</f>
        <v>8.3333333333333329E-2</v>
      </c>
      <c r="AR17" s="114">
        <f>(10000%/100)/12+AQ17</f>
        <v>0.16666666666666666</v>
      </c>
      <c r="AS17" s="114">
        <f t="shared" si="2"/>
        <v>0.25</v>
      </c>
      <c r="AT17" s="114">
        <f t="shared" si="2"/>
        <v>0.33333333333333331</v>
      </c>
      <c r="AU17" s="114">
        <f t="shared" si="2"/>
        <v>0.41666666666666663</v>
      </c>
      <c r="AV17" s="114">
        <f t="shared" si="2"/>
        <v>0.49999999999999994</v>
      </c>
      <c r="AW17" s="114">
        <f t="shared" si="2"/>
        <v>0.58333333333333326</v>
      </c>
      <c r="AX17" s="114">
        <f t="shared" si="2"/>
        <v>0.66666666666666663</v>
      </c>
      <c r="AY17" s="114">
        <f t="shared" si="2"/>
        <v>0.75</v>
      </c>
      <c r="AZ17" s="114">
        <f t="shared" si="2"/>
        <v>0.83333333333333337</v>
      </c>
      <c r="BA17" s="114">
        <f t="shared" si="2"/>
        <v>0.91666666666666674</v>
      </c>
      <c r="BB17" s="115">
        <f t="shared" si="2"/>
        <v>1</v>
      </c>
      <c r="BC17" s="104">
        <f>+BB17</f>
        <v>1</v>
      </c>
    </row>
    <row r="18" spans="1:55" ht="45" x14ac:dyDescent="0.25">
      <c r="A18" s="1"/>
      <c r="B18" s="2">
        <v>21121</v>
      </c>
      <c r="C18" s="3" t="s">
        <v>0</v>
      </c>
      <c r="D18" s="4">
        <v>11</v>
      </c>
      <c r="E18" s="3" t="s">
        <v>1</v>
      </c>
      <c r="F18" s="5">
        <v>47</v>
      </c>
      <c r="G18" s="3" t="s">
        <v>2</v>
      </c>
      <c r="H18" s="6">
        <v>252</v>
      </c>
      <c r="I18" s="7" t="s">
        <v>2</v>
      </c>
      <c r="J18" s="2">
        <v>2</v>
      </c>
      <c r="K18" s="3" t="s">
        <v>3</v>
      </c>
      <c r="L18" s="3">
        <v>6</v>
      </c>
      <c r="M18" s="3" t="s">
        <v>4</v>
      </c>
      <c r="N18" s="3">
        <v>8</v>
      </c>
      <c r="O18" s="3" t="s">
        <v>6</v>
      </c>
      <c r="P18" s="3">
        <v>3</v>
      </c>
      <c r="Q18" s="3" t="s">
        <v>7</v>
      </c>
      <c r="R18" s="5">
        <v>378</v>
      </c>
      <c r="S18" s="3" t="s">
        <v>8</v>
      </c>
      <c r="T18" s="4">
        <v>1</v>
      </c>
      <c r="U18" s="29" t="s">
        <v>9</v>
      </c>
      <c r="V18" s="2" t="s">
        <v>10</v>
      </c>
      <c r="W18" s="30" t="s">
        <v>38</v>
      </c>
      <c r="X18" s="3" t="s">
        <v>39</v>
      </c>
      <c r="Y18" s="3" t="s">
        <v>40</v>
      </c>
      <c r="Z18" s="3" t="s">
        <v>13</v>
      </c>
      <c r="AA18" s="31" t="s">
        <v>14</v>
      </c>
      <c r="AB18" s="3">
        <v>4896</v>
      </c>
      <c r="AC18" s="30" t="s">
        <v>82</v>
      </c>
      <c r="AD18" s="30" t="s">
        <v>83</v>
      </c>
      <c r="AE18" s="42" t="s">
        <v>84</v>
      </c>
      <c r="AF18" s="7">
        <v>100</v>
      </c>
      <c r="AG18" s="89">
        <v>0</v>
      </c>
      <c r="AH18" s="31" t="s">
        <v>165</v>
      </c>
      <c r="AI18" s="7" t="s">
        <v>169</v>
      </c>
      <c r="AJ18" s="90" t="s">
        <v>167</v>
      </c>
      <c r="AK18" s="31">
        <v>0</v>
      </c>
      <c r="AL18" s="31">
        <v>20</v>
      </c>
      <c r="AM18" s="31">
        <v>20.010000000000002</v>
      </c>
      <c r="AN18" s="31">
        <v>80</v>
      </c>
      <c r="AO18" s="31">
        <v>80.010000000000005</v>
      </c>
      <c r="AP18" s="91">
        <v>110</v>
      </c>
      <c r="AQ18" s="112">
        <f>(10000%/100)/12</f>
        <v>8.3333333333333329E-2</v>
      </c>
      <c r="AR18" s="112">
        <f>(10000%/100)/12+AQ18</f>
        <v>0.16666666666666666</v>
      </c>
      <c r="AS18" s="112">
        <f t="shared" ref="AS18:BB18" si="4">(10000%/100)/12+AR18</f>
        <v>0.25</v>
      </c>
      <c r="AT18" s="112">
        <f t="shared" si="4"/>
        <v>0.33333333333333331</v>
      </c>
      <c r="AU18" s="112">
        <f t="shared" si="4"/>
        <v>0.41666666666666663</v>
      </c>
      <c r="AV18" s="112">
        <f t="shared" si="4"/>
        <v>0.49999999999999994</v>
      </c>
      <c r="AW18" s="112">
        <f t="shared" si="4"/>
        <v>0.58333333333333326</v>
      </c>
      <c r="AX18" s="112">
        <f t="shared" si="4"/>
        <v>0.66666666666666663</v>
      </c>
      <c r="AY18" s="112">
        <f t="shared" si="4"/>
        <v>0.75</v>
      </c>
      <c r="AZ18" s="112">
        <f t="shared" si="4"/>
        <v>0.83333333333333337</v>
      </c>
      <c r="BA18" s="112">
        <f t="shared" si="4"/>
        <v>0.91666666666666674</v>
      </c>
      <c r="BB18" s="113">
        <f t="shared" si="4"/>
        <v>1</v>
      </c>
      <c r="BC18" s="94">
        <f>+BB18</f>
        <v>1</v>
      </c>
    </row>
    <row r="19" spans="1:55" ht="45" x14ac:dyDescent="0.25">
      <c r="A19" s="22">
        <v>3785</v>
      </c>
      <c r="B19" s="23">
        <v>21121</v>
      </c>
      <c r="C19" s="24" t="s">
        <v>0</v>
      </c>
      <c r="D19" s="25">
        <v>11</v>
      </c>
      <c r="E19" s="24" t="s">
        <v>1</v>
      </c>
      <c r="F19" s="26">
        <v>47</v>
      </c>
      <c r="G19" s="24" t="s">
        <v>2</v>
      </c>
      <c r="H19" s="27">
        <v>252</v>
      </c>
      <c r="I19" s="28" t="s">
        <v>2</v>
      </c>
      <c r="J19" s="23">
        <v>2</v>
      </c>
      <c r="K19" s="24" t="s">
        <v>3</v>
      </c>
      <c r="L19" s="24">
        <v>6</v>
      </c>
      <c r="M19" s="24" t="s">
        <v>4</v>
      </c>
      <c r="N19" s="24">
        <v>8</v>
      </c>
      <c r="O19" s="24" t="s">
        <v>6</v>
      </c>
      <c r="P19" s="24">
        <v>3</v>
      </c>
      <c r="Q19" s="24" t="s">
        <v>7</v>
      </c>
      <c r="R19" s="26">
        <v>378</v>
      </c>
      <c r="S19" s="24" t="s">
        <v>2</v>
      </c>
      <c r="T19" s="25">
        <v>1</v>
      </c>
      <c r="U19" s="38" t="s">
        <v>26</v>
      </c>
      <c r="V19" s="23" t="s">
        <v>23</v>
      </c>
      <c r="W19" s="39" t="s">
        <v>47</v>
      </c>
      <c r="X19" s="24" t="s">
        <v>48</v>
      </c>
      <c r="Y19" s="24" t="s">
        <v>35</v>
      </c>
      <c r="Z19" s="24" t="s">
        <v>13</v>
      </c>
      <c r="AA19" s="40" t="s">
        <v>14</v>
      </c>
      <c r="AB19" s="24">
        <v>4539</v>
      </c>
      <c r="AC19" s="39" t="s">
        <v>91</v>
      </c>
      <c r="AD19" s="39" t="s">
        <v>92</v>
      </c>
      <c r="AE19" s="48" t="s">
        <v>93</v>
      </c>
      <c r="AF19" s="28">
        <v>1020</v>
      </c>
      <c r="AG19" s="105">
        <v>0</v>
      </c>
      <c r="AH19" s="40" t="s">
        <v>168</v>
      </c>
      <c r="AI19" s="28" t="s">
        <v>169</v>
      </c>
      <c r="AJ19" s="106" t="s">
        <v>167</v>
      </c>
      <c r="AK19" s="40">
        <v>0</v>
      </c>
      <c r="AL19" s="40">
        <v>20</v>
      </c>
      <c r="AM19" s="40">
        <v>20.010000000000002</v>
      </c>
      <c r="AN19" s="40">
        <v>80</v>
      </c>
      <c r="AO19" s="40">
        <v>80.010000000000005</v>
      </c>
      <c r="AP19" s="107">
        <v>110</v>
      </c>
      <c r="AQ19" s="108">
        <f>1020/12</f>
        <v>85</v>
      </c>
      <c r="AR19" s="108">
        <f t="shared" ref="AR19:BB19" si="5">1020/12</f>
        <v>85</v>
      </c>
      <c r="AS19" s="108">
        <f t="shared" si="5"/>
        <v>85</v>
      </c>
      <c r="AT19" s="108">
        <f t="shared" si="5"/>
        <v>85</v>
      </c>
      <c r="AU19" s="108">
        <f t="shared" si="5"/>
        <v>85</v>
      </c>
      <c r="AV19" s="108">
        <f t="shared" si="5"/>
        <v>85</v>
      </c>
      <c r="AW19" s="108">
        <f t="shared" si="5"/>
        <v>85</v>
      </c>
      <c r="AX19" s="108">
        <f t="shared" si="5"/>
        <v>85</v>
      </c>
      <c r="AY19" s="108">
        <f t="shared" si="5"/>
        <v>85</v>
      </c>
      <c r="AZ19" s="108">
        <f t="shared" si="5"/>
        <v>85</v>
      </c>
      <c r="BA19" s="108">
        <f t="shared" si="5"/>
        <v>85</v>
      </c>
      <c r="BB19" s="108">
        <f t="shared" si="5"/>
        <v>85</v>
      </c>
      <c r="BC19" s="40">
        <f>SUBTOTAL(9,AQ19:BB19)</f>
        <v>1020</v>
      </c>
    </row>
    <row r="20" spans="1:55" ht="60" x14ac:dyDescent="0.25">
      <c r="A20" s="22">
        <v>3789</v>
      </c>
      <c r="B20" s="23">
        <v>21121</v>
      </c>
      <c r="C20" s="24" t="s">
        <v>0</v>
      </c>
      <c r="D20" s="25">
        <v>11</v>
      </c>
      <c r="E20" s="24" t="s">
        <v>1</v>
      </c>
      <c r="F20" s="26">
        <v>47</v>
      </c>
      <c r="G20" s="24" t="s">
        <v>2</v>
      </c>
      <c r="H20" s="27">
        <v>252</v>
      </c>
      <c r="I20" s="28" t="s">
        <v>2</v>
      </c>
      <c r="J20" s="23">
        <v>2</v>
      </c>
      <c r="K20" s="24" t="s">
        <v>3</v>
      </c>
      <c r="L20" s="24">
        <v>6</v>
      </c>
      <c r="M20" s="24" t="s">
        <v>4</v>
      </c>
      <c r="N20" s="24">
        <v>8</v>
      </c>
      <c r="O20" s="24" t="s">
        <v>6</v>
      </c>
      <c r="P20" s="24">
        <v>3</v>
      </c>
      <c r="Q20" s="24" t="s">
        <v>7</v>
      </c>
      <c r="R20" s="26">
        <v>378</v>
      </c>
      <c r="S20" s="24" t="s">
        <v>2</v>
      </c>
      <c r="T20" s="25">
        <v>1</v>
      </c>
      <c r="U20" s="38" t="s">
        <v>26</v>
      </c>
      <c r="V20" s="23" t="s">
        <v>23</v>
      </c>
      <c r="W20" s="39" t="s">
        <v>49</v>
      </c>
      <c r="X20" s="24" t="s">
        <v>45</v>
      </c>
      <c r="Y20" s="24" t="s">
        <v>35</v>
      </c>
      <c r="Z20" s="24" t="s">
        <v>13</v>
      </c>
      <c r="AA20" s="40" t="s">
        <v>14</v>
      </c>
      <c r="AB20" s="24">
        <v>4555</v>
      </c>
      <c r="AC20" s="39" t="s">
        <v>94</v>
      </c>
      <c r="AD20" s="39" t="s">
        <v>95</v>
      </c>
      <c r="AE20" s="48" t="s">
        <v>96</v>
      </c>
      <c r="AF20" s="28">
        <v>100</v>
      </c>
      <c r="AG20" s="105">
        <v>0</v>
      </c>
      <c r="AH20" s="40" t="s">
        <v>165</v>
      </c>
      <c r="AI20" s="28" t="s">
        <v>169</v>
      </c>
      <c r="AJ20" s="106" t="s">
        <v>167</v>
      </c>
      <c r="AK20" s="40">
        <v>0</v>
      </c>
      <c r="AL20" s="40">
        <v>20</v>
      </c>
      <c r="AM20" s="40">
        <v>20.010000000000002</v>
      </c>
      <c r="AN20" s="40">
        <v>80</v>
      </c>
      <c r="AO20" s="40">
        <v>80.010000000000005</v>
      </c>
      <c r="AP20" s="107">
        <v>110</v>
      </c>
      <c r="AQ20" s="110">
        <f>(10000%/100)/12</f>
        <v>8.3333333333333329E-2</v>
      </c>
      <c r="AR20" s="110">
        <f>(10000%/100)/12+AQ20</f>
        <v>0.16666666666666666</v>
      </c>
      <c r="AS20" s="110">
        <f t="shared" si="2"/>
        <v>0.25</v>
      </c>
      <c r="AT20" s="110">
        <f t="shared" si="2"/>
        <v>0.33333333333333331</v>
      </c>
      <c r="AU20" s="110">
        <f t="shared" si="2"/>
        <v>0.41666666666666663</v>
      </c>
      <c r="AV20" s="110">
        <f t="shared" si="2"/>
        <v>0.49999999999999994</v>
      </c>
      <c r="AW20" s="110">
        <f t="shared" si="2"/>
        <v>0.58333333333333326</v>
      </c>
      <c r="AX20" s="110">
        <f t="shared" si="2"/>
        <v>0.66666666666666663</v>
      </c>
      <c r="AY20" s="110">
        <f t="shared" si="2"/>
        <v>0.75</v>
      </c>
      <c r="AZ20" s="110">
        <f t="shared" si="2"/>
        <v>0.83333333333333337</v>
      </c>
      <c r="BA20" s="110">
        <f t="shared" si="2"/>
        <v>0.91666666666666674</v>
      </c>
      <c r="BB20" s="109">
        <f t="shared" si="2"/>
        <v>1</v>
      </c>
      <c r="BC20" s="116">
        <f>+BB20</f>
        <v>1</v>
      </c>
    </row>
    <row r="21" spans="1:55" ht="45" x14ac:dyDescent="0.25">
      <c r="A21" s="22">
        <v>3791</v>
      </c>
      <c r="B21" s="23">
        <v>21121</v>
      </c>
      <c r="C21" s="24" t="s">
        <v>0</v>
      </c>
      <c r="D21" s="25">
        <v>11</v>
      </c>
      <c r="E21" s="24" t="s">
        <v>1</v>
      </c>
      <c r="F21" s="26">
        <v>47</v>
      </c>
      <c r="G21" s="24" t="s">
        <v>2</v>
      </c>
      <c r="H21" s="27">
        <v>252</v>
      </c>
      <c r="I21" s="28" t="s">
        <v>2</v>
      </c>
      <c r="J21" s="23">
        <v>2</v>
      </c>
      <c r="K21" s="24" t="s">
        <v>3</v>
      </c>
      <c r="L21" s="24">
        <v>6</v>
      </c>
      <c r="M21" s="24" t="s">
        <v>4</v>
      </c>
      <c r="N21" s="24">
        <v>8</v>
      </c>
      <c r="O21" s="24" t="s">
        <v>6</v>
      </c>
      <c r="P21" s="24">
        <v>3</v>
      </c>
      <c r="Q21" s="24" t="s">
        <v>7</v>
      </c>
      <c r="R21" s="26">
        <v>378</v>
      </c>
      <c r="S21" s="24" t="s">
        <v>2</v>
      </c>
      <c r="T21" s="25">
        <v>1</v>
      </c>
      <c r="U21" s="38" t="s">
        <v>26</v>
      </c>
      <c r="V21" s="23" t="s">
        <v>23</v>
      </c>
      <c r="W21" s="39" t="s">
        <v>50</v>
      </c>
      <c r="X21" s="24" t="s">
        <v>45</v>
      </c>
      <c r="Y21" s="24" t="s">
        <v>35</v>
      </c>
      <c r="Z21" s="24" t="s">
        <v>13</v>
      </c>
      <c r="AA21" s="40" t="s">
        <v>14</v>
      </c>
      <c r="AB21" s="24">
        <v>4563</v>
      </c>
      <c r="AC21" s="39" t="s">
        <v>97</v>
      </c>
      <c r="AD21" s="39" t="s">
        <v>98</v>
      </c>
      <c r="AE21" s="48" t="s">
        <v>87</v>
      </c>
      <c r="AF21" s="28">
        <v>2400</v>
      </c>
      <c r="AG21" s="105">
        <v>0</v>
      </c>
      <c r="AH21" s="40" t="s">
        <v>168</v>
      </c>
      <c r="AI21" s="28" t="s">
        <v>169</v>
      </c>
      <c r="AJ21" s="106" t="s">
        <v>167</v>
      </c>
      <c r="AK21" s="40">
        <v>0</v>
      </c>
      <c r="AL21" s="40">
        <v>20</v>
      </c>
      <c r="AM21" s="40">
        <v>20.010000000000002</v>
      </c>
      <c r="AN21" s="40">
        <v>80</v>
      </c>
      <c r="AO21" s="40">
        <v>80.010000000000005</v>
      </c>
      <c r="AP21" s="107">
        <v>110</v>
      </c>
      <c r="AQ21" s="108">
        <f>2400/12</f>
        <v>200</v>
      </c>
      <c r="AR21" s="108">
        <f t="shared" ref="AR21:BB21" si="6">2400/12</f>
        <v>200</v>
      </c>
      <c r="AS21" s="108">
        <f t="shared" si="6"/>
        <v>200</v>
      </c>
      <c r="AT21" s="108">
        <f t="shared" si="6"/>
        <v>200</v>
      </c>
      <c r="AU21" s="108">
        <f t="shared" si="6"/>
        <v>200</v>
      </c>
      <c r="AV21" s="108">
        <f t="shared" si="6"/>
        <v>200</v>
      </c>
      <c r="AW21" s="108">
        <f t="shared" si="6"/>
        <v>200</v>
      </c>
      <c r="AX21" s="108">
        <f t="shared" si="6"/>
        <v>200</v>
      </c>
      <c r="AY21" s="108">
        <f t="shared" si="6"/>
        <v>200</v>
      </c>
      <c r="AZ21" s="108">
        <f t="shared" si="6"/>
        <v>200</v>
      </c>
      <c r="BA21" s="108">
        <f t="shared" si="6"/>
        <v>200</v>
      </c>
      <c r="BB21" s="108">
        <f t="shared" si="6"/>
        <v>200</v>
      </c>
      <c r="BC21" s="40">
        <f>SUBTOTAL(9,AQ21:BB21)</f>
        <v>2400</v>
      </c>
    </row>
    <row r="22" spans="1:55" ht="45" x14ac:dyDescent="0.25">
      <c r="A22" s="22">
        <v>3772</v>
      </c>
      <c r="B22" s="23">
        <v>21121</v>
      </c>
      <c r="C22" s="24" t="s">
        <v>0</v>
      </c>
      <c r="D22" s="25">
        <v>11</v>
      </c>
      <c r="E22" s="24" t="s">
        <v>1</v>
      </c>
      <c r="F22" s="26">
        <v>47</v>
      </c>
      <c r="G22" s="24" t="s">
        <v>2</v>
      </c>
      <c r="H22" s="27">
        <v>252</v>
      </c>
      <c r="I22" s="28" t="s">
        <v>2</v>
      </c>
      <c r="J22" s="23">
        <v>2</v>
      </c>
      <c r="K22" s="24" t="s">
        <v>3</v>
      </c>
      <c r="L22" s="24">
        <v>6</v>
      </c>
      <c r="M22" s="24" t="s">
        <v>4</v>
      </c>
      <c r="N22" s="24">
        <v>8</v>
      </c>
      <c r="O22" s="24" t="s">
        <v>6</v>
      </c>
      <c r="P22" s="24">
        <v>3</v>
      </c>
      <c r="Q22" s="24" t="s">
        <v>7</v>
      </c>
      <c r="R22" s="26">
        <v>378</v>
      </c>
      <c r="S22" s="24" t="s">
        <v>2</v>
      </c>
      <c r="T22" s="25">
        <v>1</v>
      </c>
      <c r="U22" s="38" t="s">
        <v>26</v>
      </c>
      <c r="V22" s="23" t="s">
        <v>23</v>
      </c>
      <c r="W22" s="39" t="s">
        <v>51</v>
      </c>
      <c r="X22" s="24" t="s">
        <v>52</v>
      </c>
      <c r="Y22" s="24" t="s">
        <v>35</v>
      </c>
      <c r="Z22" s="24" t="s">
        <v>13</v>
      </c>
      <c r="AA22" s="40" t="s">
        <v>14</v>
      </c>
      <c r="AB22" s="24">
        <v>4528</v>
      </c>
      <c r="AC22" s="39" t="s">
        <v>99</v>
      </c>
      <c r="AD22" s="39" t="s">
        <v>100</v>
      </c>
      <c r="AE22" s="48" t="s">
        <v>87</v>
      </c>
      <c r="AF22" s="28">
        <v>250</v>
      </c>
      <c r="AG22" s="105">
        <v>0</v>
      </c>
      <c r="AH22" s="40" t="s">
        <v>168</v>
      </c>
      <c r="AI22" s="28" t="s">
        <v>166</v>
      </c>
      <c r="AJ22" s="106" t="s">
        <v>167</v>
      </c>
      <c r="AK22" s="40">
        <v>0</v>
      </c>
      <c r="AL22" s="40">
        <v>20</v>
      </c>
      <c r="AM22" s="40">
        <v>20.010000000000002</v>
      </c>
      <c r="AN22" s="40">
        <v>80</v>
      </c>
      <c r="AO22" s="40">
        <v>80.010000000000005</v>
      </c>
      <c r="AP22" s="107">
        <v>110</v>
      </c>
      <c r="AQ22" s="108">
        <v>250</v>
      </c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40">
        <f>SUBTOTAL(9,AQ22:BB22)</f>
        <v>250</v>
      </c>
    </row>
    <row r="23" spans="1:55" ht="75" x14ac:dyDescent="0.25">
      <c r="A23" s="8">
        <v>3628</v>
      </c>
      <c r="B23" s="9">
        <v>21121</v>
      </c>
      <c r="C23" s="10" t="s">
        <v>0</v>
      </c>
      <c r="D23" s="11">
        <v>11</v>
      </c>
      <c r="E23" s="10" t="s">
        <v>1</v>
      </c>
      <c r="F23" s="12">
        <v>47</v>
      </c>
      <c r="G23" s="10" t="s">
        <v>2</v>
      </c>
      <c r="H23" s="13">
        <v>252</v>
      </c>
      <c r="I23" s="14" t="s">
        <v>2</v>
      </c>
      <c r="J23" s="9">
        <v>2</v>
      </c>
      <c r="K23" s="10" t="s">
        <v>3</v>
      </c>
      <c r="L23" s="10">
        <v>6</v>
      </c>
      <c r="M23" s="10" t="s">
        <v>4</v>
      </c>
      <c r="N23" s="10">
        <v>8</v>
      </c>
      <c r="O23" s="10" t="s">
        <v>6</v>
      </c>
      <c r="P23" s="10">
        <v>3</v>
      </c>
      <c r="Q23" s="10" t="s">
        <v>7</v>
      </c>
      <c r="R23" s="12">
        <v>378</v>
      </c>
      <c r="S23" s="10" t="s">
        <v>2</v>
      </c>
      <c r="T23" s="11"/>
      <c r="U23" s="32" t="s">
        <v>15</v>
      </c>
      <c r="V23" s="9" t="s">
        <v>16</v>
      </c>
      <c r="W23" s="33" t="s">
        <v>53</v>
      </c>
      <c r="X23" s="10" t="s">
        <v>54</v>
      </c>
      <c r="Y23" s="10" t="s">
        <v>35</v>
      </c>
      <c r="Z23" s="10" t="s">
        <v>13</v>
      </c>
      <c r="AA23" s="34" t="s">
        <v>14</v>
      </c>
      <c r="AB23" s="10">
        <v>4664</v>
      </c>
      <c r="AC23" s="33" t="s">
        <v>101</v>
      </c>
      <c r="AD23" s="33" t="s">
        <v>102</v>
      </c>
      <c r="AE23" s="44" t="s">
        <v>23</v>
      </c>
      <c r="AF23" s="14">
        <v>3626</v>
      </c>
      <c r="AG23" s="95">
        <v>0</v>
      </c>
      <c r="AH23" s="34" t="s">
        <v>168</v>
      </c>
      <c r="AI23" s="14" t="s">
        <v>169</v>
      </c>
      <c r="AJ23" s="96" t="s">
        <v>167</v>
      </c>
      <c r="AK23" s="34">
        <v>0</v>
      </c>
      <c r="AL23" s="34">
        <v>20</v>
      </c>
      <c r="AM23" s="34">
        <v>20.010000000000002</v>
      </c>
      <c r="AN23" s="34">
        <v>80</v>
      </c>
      <c r="AO23" s="34">
        <v>80.010000000000005</v>
      </c>
      <c r="AP23" s="97">
        <v>110</v>
      </c>
      <c r="AQ23" s="98">
        <f>TRUNC(3626/12)</f>
        <v>302</v>
      </c>
      <c r="AR23" s="98">
        <f t="shared" ref="AR23:BA23" si="7">TRUNC(3626/12)</f>
        <v>302</v>
      </c>
      <c r="AS23" s="98">
        <f t="shared" si="7"/>
        <v>302</v>
      </c>
      <c r="AT23" s="98">
        <f t="shared" si="7"/>
        <v>302</v>
      </c>
      <c r="AU23" s="98">
        <f t="shared" si="7"/>
        <v>302</v>
      </c>
      <c r="AV23" s="98">
        <f t="shared" si="7"/>
        <v>302</v>
      </c>
      <c r="AW23" s="98">
        <f t="shared" si="7"/>
        <v>302</v>
      </c>
      <c r="AX23" s="98">
        <f t="shared" si="7"/>
        <v>302</v>
      </c>
      <c r="AY23" s="98">
        <f t="shared" si="7"/>
        <v>302</v>
      </c>
      <c r="AZ23" s="98">
        <f t="shared" si="7"/>
        <v>302</v>
      </c>
      <c r="BA23" s="98">
        <f t="shared" si="7"/>
        <v>302</v>
      </c>
      <c r="BB23" s="98">
        <f>TRUNC(3626/12)+2</f>
        <v>304</v>
      </c>
      <c r="BC23" s="34">
        <f>SUBTOTAL(9,AQ23:BB23)</f>
        <v>3626</v>
      </c>
    </row>
    <row r="24" spans="1:55" ht="75" x14ac:dyDescent="0.25">
      <c r="A24" s="15">
        <v>3745</v>
      </c>
      <c r="B24" s="16">
        <v>21121</v>
      </c>
      <c r="C24" s="17" t="s">
        <v>0</v>
      </c>
      <c r="D24" s="18">
        <v>11</v>
      </c>
      <c r="E24" s="17" t="s">
        <v>1</v>
      </c>
      <c r="F24" s="19">
        <v>47</v>
      </c>
      <c r="G24" s="17" t="s">
        <v>2</v>
      </c>
      <c r="H24" s="20">
        <v>252</v>
      </c>
      <c r="I24" s="21" t="s">
        <v>2</v>
      </c>
      <c r="J24" s="16">
        <v>2</v>
      </c>
      <c r="K24" s="17" t="s">
        <v>3</v>
      </c>
      <c r="L24" s="17">
        <v>6</v>
      </c>
      <c r="M24" s="17" t="s">
        <v>4</v>
      </c>
      <c r="N24" s="17">
        <v>8</v>
      </c>
      <c r="O24" s="17" t="s">
        <v>6</v>
      </c>
      <c r="P24" s="17">
        <v>3</v>
      </c>
      <c r="Q24" s="17" t="s">
        <v>7</v>
      </c>
      <c r="R24" s="19">
        <v>378</v>
      </c>
      <c r="S24" s="17" t="s">
        <v>2</v>
      </c>
      <c r="T24" s="18"/>
      <c r="U24" s="35" t="s">
        <v>15</v>
      </c>
      <c r="V24" s="16" t="s">
        <v>19</v>
      </c>
      <c r="W24" s="36" t="s">
        <v>57</v>
      </c>
      <c r="X24" s="17" t="s">
        <v>58</v>
      </c>
      <c r="Y24" s="17" t="s">
        <v>59</v>
      </c>
      <c r="Z24" s="17" t="s">
        <v>13</v>
      </c>
      <c r="AA24" s="37" t="s">
        <v>14</v>
      </c>
      <c r="AB24" s="17">
        <v>4576</v>
      </c>
      <c r="AC24" s="36" t="s">
        <v>106</v>
      </c>
      <c r="AD24" s="36" t="s">
        <v>107</v>
      </c>
      <c r="AE24" s="46" t="s">
        <v>74</v>
      </c>
      <c r="AF24" s="21">
        <v>800</v>
      </c>
      <c r="AG24" s="99">
        <v>0</v>
      </c>
      <c r="AH24" s="37" t="s">
        <v>168</v>
      </c>
      <c r="AI24" s="21" t="s">
        <v>169</v>
      </c>
      <c r="AJ24" s="100" t="s">
        <v>167</v>
      </c>
      <c r="AK24" s="37">
        <v>0</v>
      </c>
      <c r="AL24" s="37">
        <v>20</v>
      </c>
      <c r="AM24" s="37">
        <v>20.010000000000002</v>
      </c>
      <c r="AN24" s="37">
        <v>80</v>
      </c>
      <c r="AO24" s="37">
        <v>80.010000000000005</v>
      </c>
      <c r="AP24" s="101">
        <v>110</v>
      </c>
      <c r="AQ24" s="102">
        <f>TRUNC(800/12)</f>
        <v>66</v>
      </c>
      <c r="AR24" s="102">
        <f t="shared" ref="AR24:BA24" si="8">TRUNC(800/12)</f>
        <v>66</v>
      </c>
      <c r="AS24" s="102">
        <f t="shared" si="8"/>
        <v>66</v>
      </c>
      <c r="AT24" s="102">
        <f t="shared" si="8"/>
        <v>66</v>
      </c>
      <c r="AU24" s="102">
        <f t="shared" si="8"/>
        <v>66</v>
      </c>
      <c r="AV24" s="102">
        <f t="shared" si="8"/>
        <v>66</v>
      </c>
      <c r="AW24" s="102">
        <f t="shared" si="8"/>
        <v>66</v>
      </c>
      <c r="AX24" s="102">
        <f t="shared" si="8"/>
        <v>66</v>
      </c>
      <c r="AY24" s="102">
        <f t="shared" si="8"/>
        <v>66</v>
      </c>
      <c r="AZ24" s="102">
        <f t="shared" si="8"/>
        <v>66</v>
      </c>
      <c r="BA24" s="102">
        <f t="shared" si="8"/>
        <v>66</v>
      </c>
      <c r="BB24" s="102">
        <f>TRUNC(800/12)+8</f>
        <v>74</v>
      </c>
      <c r="BC24" s="37">
        <f>SUBTOTAL(9,AQ24:BB24)</f>
        <v>800</v>
      </c>
    </row>
    <row r="25" spans="1:55" ht="60" x14ac:dyDescent="0.25">
      <c r="A25" s="1">
        <v>3755</v>
      </c>
      <c r="B25" s="2">
        <v>21121</v>
      </c>
      <c r="C25" s="3" t="s">
        <v>0</v>
      </c>
      <c r="D25" s="4">
        <v>11</v>
      </c>
      <c r="E25" s="3" t="s">
        <v>1</v>
      </c>
      <c r="F25" s="5">
        <v>47</v>
      </c>
      <c r="G25" s="3" t="s">
        <v>2</v>
      </c>
      <c r="H25" s="6">
        <v>252</v>
      </c>
      <c r="I25" s="7" t="s">
        <v>2</v>
      </c>
      <c r="J25" s="2">
        <v>2</v>
      </c>
      <c r="K25" s="3" t="s">
        <v>3</v>
      </c>
      <c r="L25" s="3">
        <v>6</v>
      </c>
      <c r="M25" s="3" t="s">
        <v>4</v>
      </c>
      <c r="N25" s="3">
        <v>8</v>
      </c>
      <c r="O25" s="3" t="s">
        <v>6</v>
      </c>
      <c r="P25" s="3">
        <v>3</v>
      </c>
      <c r="Q25" s="3" t="s">
        <v>7</v>
      </c>
      <c r="R25" s="5">
        <v>378</v>
      </c>
      <c r="S25" s="3" t="s">
        <v>2</v>
      </c>
      <c r="T25" s="4">
        <v>1</v>
      </c>
      <c r="U25" s="29" t="s">
        <v>26</v>
      </c>
      <c r="V25" s="2" t="s">
        <v>10</v>
      </c>
      <c r="W25" s="30" t="s">
        <v>55</v>
      </c>
      <c r="X25" s="3" t="s">
        <v>34</v>
      </c>
      <c r="Y25" s="3" t="s">
        <v>56</v>
      </c>
      <c r="Z25" s="3" t="s">
        <v>13</v>
      </c>
      <c r="AA25" s="31" t="s">
        <v>14</v>
      </c>
      <c r="AB25" s="3">
        <v>4589</v>
      </c>
      <c r="AC25" s="30" t="s">
        <v>103</v>
      </c>
      <c r="AD25" s="30" t="s">
        <v>104</v>
      </c>
      <c r="AE25" s="42" t="s">
        <v>105</v>
      </c>
      <c r="AF25" s="7">
        <f>+AF12+AF13+AF14</f>
        <v>640</v>
      </c>
      <c r="AG25" s="89">
        <v>0</v>
      </c>
      <c r="AH25" s="31" t="s">
        <v>168</v>
      </c>
      <c r="AI25" s="7" t="s">
        <v>169</v>
      </c>
      <c r="AJ25" s="90" t="s">
        <v>167</v>
      </c>
      <c r="AK25" s="31">
        <v>0</v>
      </c>
      <c r="AL25" s="31">
        <v>20</v>
      </c>
      <c r="AM25" s="31">
        <v>20.010000000000002</v>
      </c>
      <c r="AN25" s="31">
        <v>80</v>
      </c>
      <c r="AO25" s="31">
        <v>80.010000000000005</v>
      </c>
      <c r="AP25" s="91">
        <v>110</v>
      </c>
      <c r="AQ25" s="112">
        <f>(10000%/100)/12</f>
        <v>8.3333333333333329E-2</v>
      </c>
      <c r="AR25" s="112">
        <f>(10000%/100)/12+AQ25</f>
        <v>0.16666666666666666</v>
      </c>
      <c r="AS25" s="112">
        <f t="shared" ref="AS25:BB25" si="9">(10000%/100)/12+AR25</f>
        <v>0.25</v>
      </c>
      <c r="AT25" s="112">
        <f t="shared" si="9"/>
        <v>0.33333333333333331</v>
      </c>
      <c r="AU25" s="112">
        <f t="shared" si="9"/>
        <v>0.41666666666666663</v>
      </c>
      <c r="AV25" s="112">
        <f t="shared" si="9"/>
        <v>0.49999999999999994</v>
      </c>
      <c r="AW25" s="112">
        <f t="shared" si="9"/>
        <v>0.58333333333333326</v>
      </c>
      <c r="AX25" s="112">
        <f t="shared" si="9"/>
        <v>0.66666666666666663</v>
      </c>
      <c r="AY25" s="112">
        <f t="shared" si="9"/>
        <v>0.75</v>
      </c>
      <c r="AZ25" s="112">
        <f t="shared" si="9"/>
        <v>0.83333333333333337</v>
      </c>
      <c r="BA25" s="112">
        <f t="shared" si="9"/>
        <v>0.91666666666666674</v>
      </c>
      <c r="BB25" s="113">
        <f t="shared" si="9"/>
        <v>1</v>
      </c>
      <c r="BC25" s="93">
        <v>1</v>
      </c>
    </row>
  </sheetData>
  <mergeCells count="7">
    <mergeCell ref="A2:BC2"/>
    <mergeCell ref="AU6:BG6"/>
    <mergeCell ref="B6:I6"/>
    <mergeCell ref="J6:Y6"/>
    <mergeCell ref="Z6:AJ6"/>
    <mergeCell ref="AK6:AM6"/>
    <mergeCell ref="AN6:AT6"/>
  </mergeCells>
  <dataValidations disablePrompts="1" count="1">
    <dataValidation type="decimal" allowBlank="1" showInputMessage="1" showErrorMessage="1" sqref="BC11:BC12 AQ8:BB25">
      <formula1>-9.99999999999999E+22</formula1>
      <formula2>9.99999999999999E+28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MIR 2015 IJAS</vt:lpstr>
      <vt:lpstr>Hoja 1</vt:lpstr>
      <vt:lpstr>'Hoja 1'!Área_de_impresión</vt:lpstr>
      <vt:lpstr>'MIR 2015 IJAS'!Área_de_impresión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Reyes Chavez</dc:creator>
  <cp:lastModifiedBy>David Reyes Uribe</cp:lastModifiedBy>
  <dcterms:created xsi:type="dcterms:W3CDTF">2015-08-24T19:17:34Z</dcterms:created>
  <dcterms:modified xsi:type="dcterms:W3CDTF">2017-07-10T15:35:28Z</dcterms:modified>
</cp:coreProperties>
</file>